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78" firstSheet="1" activeTab="1"/>
  </bookViews>
  <sheets>
    <sheet name="Zdroje" sheetId="1" state="hidden" r:id="rId1"/>
    <sheet name="Č-t-p" sheetId="2" r:id="rId2"/>
    <sheet name="A-t-p" sheetId="3" r:id="rId3"/>
    <sheet name="M-t" sheetId="4" r:id="rId4"/>
    <sheet name="A-t" sheetId="5" r:id="rId5"/>
  </sheets>
  <definedNames>
    <definedName name="_xlnm.Print_Area" localSheetId="4">'A-t'!$B$6:$L$43</definedName>
    <definedName name="_xlnm.Print_Area" localSheetId="2">'A-t-p'!$B$6:$L$43</definedName>
    <definedName name="_xlnm.Print_Area" localSheetId="1">'Č-t-p'!$B$6:$L$43</definedName>
    <definedName name="_xlnm.Print_Area" localSheetId="3">'M-t'!$B$6:$L$43</definedName>
  </definedNames>
  <calcPr fullCalcOnLoad="1"/>
</workbook>
</file>

<file path=xl/sharedStrings.xml><?xml version="1.0" encoding="utf-8"?>
<sst xmlns="http://schemas.openxmlformats.org/spreadsheetml/2006/main" count="420" uniqueCount="45">
  <si>
    <t>Rok</t>
  </si>
  <si>
    <t>Skup</t>
  </si>
  <si>
    <t>Ct_prih</t>
  </si>
  <si>
    <t>Ct_kon</t>
  </si>
  <si>
    <t>Ct_vydrz</t>
  </si>
  <si>
    <t>Ct_neu</t>
  </si>
  <si>
    <t>Cp_prih</t>
  </si>
  <si>
    <t>Cp_kon</t>
  </si>
  <si>
    <t>Cp_vydr</t>
  </si>
  <si>
    <t>Cp_neu</t>
  </si>
  <si>
    <t>CELKEM</t>
  </si>
  <si>
    <t>GYMNÁZIUM</t>
  </si>
  <si>
    <t>LYCEUM</t>
  </si>
  <si>
    <t>SOŠ</t>
  </si>
  <si>
    <t>SOU</t>
  </si>
  <si>
    <t>NÁSTAVBY</t>
  </si>
  <si>
    <r>
      <t>Velikost bublin</t>
    </r>
    <r>
      <rPr>
        <sz val="10"/>
        <rFont val="Calibri"/>
        <family val="2"/>
      </rPr>
      <t xml:space="preserve"> odpovídá počtům maturantů, kteří psali test. V měřítku zobrazení jsou stejné jako počty maturantů, kteří psali písemnou práci.</t>
    </r>
  </si>
  <si>
    <t>Velikost bublin je ovšem proporcionální vždy pouze v daném roce – meziroční absolutní změny software nezohledňuje.</t>
  </si>
  <si>
    <r>
      <t xml:space="preserve">V testu </t>
    </r>
    <r>
      <rPr>
        <sz val="10"/>
        <rFont val="Calibri"/>
        <family val="2"/>
      </rPr>
      <t>jsou počínaje rokem 2015 zařazeny nové formáty úloh, je jinak bodován a obsahuje nový tematický okruh Literární historie.</t>
    </r>
  </si>
  <si>
    <r>
      <t xml:space="preserve">Hodnocení písemných prací </t>
    </r>
    <r>
      <rPr>
        <sz val="10"/>
        <rFont val="Calibri"/>
        <family val="2"/>
      </rPr>
      <t xml:space="preserve">bylo školní v letech 2013–2016 včetně a centrální v letech 2017–2019 včetně. </t>
    </r>
    <r>
      <rPr>
        <b/>
        <sz val="10"/>
        <rFont val="Calibri"/>
        <family val="2"/>
      </rPr>
      <t xml:space="preserve">  </t>
    </r>
  </si>
  <si>
    <r>
      <t xml:space="preserve">Náročnost testu </t>
    </r>
    <r>
      <rPr>
        <sz val="10"/>
        <rFont val="Calibri"/>
        <family val="2"/>
      </rPr>
      <t xml:space="preserve">pro žáky SOŠ, SOU a nástaveb neustále rostla. </t>
    </r>
  </si>
  <si>
    <t>Školní hodnocení „drželo nastavenou laťku“, zatímco centrální hodnocení jako by „maskovalo“ skutečnost, že test je pro slabší žáky stále náročnější.</t>
  </si>
  <si>
    <t>At_prih</t>
  </si>
  <si>
    <t>At_kon</t>
  </si>
  <si>
    <t>At_vydr</t>
  </si>
  <si>
    <t>At_neu</t>
  </si>
  <si>
    <t>Ap_prih</t>
  </si>
  <si>
    <t>Ap_kon</t>
  </si>
  <si>
    <t>Ap_vydr</t>
  </si>
  <si>
    <t>Ap_neu</t>
  </si>
  <si>
    <t>Mt_prih</t>
  </si>
  <si>
    <t>Mt_kon</t>
  </si>
  <si>
    <t>Mt_vydrz</t>
  </si>
  <si>
    <t>Mt_neu</t>
  </si>
  <si>
    <t>M_zajem</t>
  </si>
  <si>
    <r>
      <t xml:space="preserve">Zájem o test Matematika </t>
    </r>
    <r>
      <rPr>
        <sz val="10"/>
        <rFont val="Calibri"/>
        <family val="2"/>
      </rPr>
      <t>je vyjádřen podílem počtů těch, kteří psali test M, k počtům těch, kteří psali test ČJL. Převážně neustále klesal.</t>
    </r>
  </si>
  <si>
    <t>Velikost bublin odpovídá počtům maturantů, kteří test psali. Ovšem vždy v daném roce – meziroční absolutní změny software nezohledňuje.</t>
  </si>
  <si>
    <t>Jen v roce 2013 udržel Cermat celkovou prům. neúspěšnost (šedá bublina) v blízkosti prům. neúspěšnosti za SOŠ (žlutá bublina).</t>
  </si>
  <si>
    <t>V následujících letech už se rozešly.</t>
  </si>
  <si>
    <r>
      <t xml:space="preserve">Neúspěšnost testu Matematika </t>
    </r>
    <r>
      <rPr>
        <sz val="10"/>
        <rFont val="Calibri"/>
        <family val="2"/>
      </rPr>
      <t>dosahuje až hodnot 60 %. Je to dramatický rozdíl oproti testu Anglický jazyk.</t>
    </r>
  </si>
  <si>
    <t>At_zajem</t>
  </si>
  <si>
    <r>
      <t xml:space="preserve">Zájem o test Anglický jazyk </t>
    </r>
    <r>
      <rPr>
        <sz val="10"/>
        <rFont val="Calibri"/>
        <family val="2"/>
      </rPr>
      <t>je vyjádřen podílem počtů těch, kteří psali test AJ, k počtům těch, kteří psali test ČJL. Převážně neustále rostl.</t>
    </r>
  </si>
  <si>
    <t>Cermatu se víceméně dařilo nastavit test tak, aby celková prům. neúspěšnost (šedá bublina) byla blízká prům. neúspěšnosti za SOŠ (žlutá bublina).</t>
  </si>
  <si>
    <r>
      <t xml:space="preserve">Neúspěšnost testu Anglický jazyk </t>
    </r>
    <r>
      <rPr>
        <sz val="10"/>
        <rFont val="Calibri"/>
        <family val="2"/>
      </rPr>
      <t>vystačí s horní mezí 25 %. Je to dramatický rozdíl oproti testu Matematika.</t>
    </r>
  </si>
  <si>
    <t>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</si>
</sst>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"/>
    <numFmt numFmtId="167" formatCode="#"/>
  </numFmts>
  <fonts count="52">
    <font>
      <sz val="10"/>
      <name val="Calibri"/>
      <family val="2"/>
    </font>
    <font>
      <sz val="10"/>
      <name val="Arial"/>
      <family val="0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30"/>
      <name val="Calibri"/>
      <family val="2"/>
    </font>
    <font>
      <b/>
      <sz val="10"/>
      <color indexed="26"/>
      <name val="Calibri"/>
      <family val="2"/>
    </font>
    <font>
      <sz val="10"/>
      <color indexed="10"/>
      <name val="Calibri"/>
      <family val="2"/>
    </font>
    <font>
      <sz val="10"/>
      <color indexed="30"/>
      <name val="Calibri"/>
      <family val="2"/>
    </font>
    <font>
      <sz val="10"/>
      <color indexed="50"/>
      <name val="Calibri"/>
      <family val="2"/>
    </font>
    <font>
      <sz val="10"/>
      <color indexed="44"/>
      <name val="Calibri"/>
      <family val="2"/>
    </font>
    <font>
      <sz val="10"/>
      <color indexed="43"/>
      <name val="Calibri"/>
      <family val="2"/>
    </font>
    <font>
      <sz val="10"/>
      <color indexed="52"/>
      <name val="Calibri"/>
      <family val="2"/>
    </font>
    <font>
      <sz val="10"/>
      <color indexed="5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0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2"/>
      <color indexed="57"/>
      <name val="Calibri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32"/>
      <color theme="2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164" fontId="4" fillId="0" borderId="0" xfId="0" applyNumberFormat="1" applyFont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164" fontId="7" fillId="0" borderId="0" xfId="0" applyNumberFormat="1" applyFont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11" fillId="37" borderId="0" xfId="0" applyFont="1" applyFill="1" applyAlignment="1" applyProtection="1">
      <alignment horizontal="center" vertical="center"/>
      <protection/>
    </xf>
    <xf numFmtId="0" fontId="6" fillId="38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2" fillId="35" borderId="0" xfId="0" applyFont="1" applyFill="1" applyAlignment="1" applyProtection="1">
      <alignment vertical="center"/>
      <protection/>
    </xf>
    <xf numFmtId="3" fontId="12" fillId="35" borderId="0" xfId="0" applyNumberFormat="1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65" fontId="13" fillId="0" borderId="0" xfId="0" applyNumberFormat="1" applyFont="1" applyAlignment="1" applyProtection="1">
      <alignment vertical="center"/>
      <protection/>
    </xf>
    <xf numFmtId="164" fontId="13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6" fontId="4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vertical="center"/>
      <protection/>
    </xf>
    <xf numFmtId="166" fontId="7" fillId="0" borderId="0" xfId="0" applyNumberFormat="1" applyFont="1" applyAlignment="1" applyProtection="1">
      <alignment horizontal="right" vertical="center"/>
      <protection/>
    </xf>
    <xf numFmtId="166" fontId="6" fillId="0" borderId="0" xfId="0" applyNumberFormat="1" applyFont="1" applyAlignment="1" applyProtection="1">
      <alignment vertical="center"/>
      <protection/>
    </xf>
    <xf numFmtId="167" fontId="0" fillId="35" borderId="0" xfId="0" applyNumberFormat="1" applyFont="1" applyFill="1" applyAlignment="1" applyProtection="1">
      <alignment vertical="center"/>
      <protection/>
    </xf>
    <xf numFmtId="3" fontId="0" fillId="35" borderId="0" xfId="0" applyNumberFormat="1" applyFont="1" applyFill="1" applyAlignment="1" applyProtection="1">
      <alignment vertical="center"/>
      <protection/>
    </xf>
    <xf numFmtId="166" fontId="13" fillId="0" borderId="0" xfId="0" applyNumberFormat="1" applyFont="1" applyAlignment="1" applyProtection="1">
      <alignment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3" fontId="15" fillId="0" borderId="0" xfId="0" applyNumberFormat="1" applyFont="1" applyBorder="1" applyAlignment="1" applyProtection="1">
      <alignment vertical="center"/>
      <protection/>
    </xf>
    <xf numFmtId="0" fontId="2" fillId="39" borderId="0" xfId="0" applyFont="1" applyFill="1" applyBorder="1" applyAlignment="1">
      <alignment vertical="center"/>
    </xf>
    <xf numFmtId="0" fontId="13" fillId="39" borderId="0" xfId="0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5" fillId="39" borderId="0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vertical="center"/>
    </xf>
    <xf numFmtId="0" fontId="15" fillId="39" borderId="0" xfId="0" applyFont="1" applyFill="1" applyBorder="1" applyAlignment="1">
      <alignment vertical="center"/>
    </xf>
    <xf numFmtId="0" fontId="2" fillId="40" borderId="0" xfId="0" applyFont="1" applyFill="1" applyBorder="1" applyAlignment="1" applyProtection="1">
      <alignment vertical="center"/>
      <protection/>
    </xf>
    <xf numFmtId="0" fontId="51" fillId="39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B3B3B3"/>
      <rgbColor rgb="000B333F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Český jazyk a literatura – test a písemná práce</a:t>
            </a:r>
          </a:p>
        </c:rich>
      </c:tx>
      <c:layout>
        <c:manualLayout>
          <c:xMode val="factor"/>
          <c:yMode val="factor"/>
          <c:x val="0.053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6275"/>
          <c:w val="0.9335"/>
          <c:h val="0.64475"/>
        </c:manualLayout>
      </c:layout>
      <c:bubbleChart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spPr>
              <a:solidFill>
                <a:srgbClr val="EEEEE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5000B"/>
              </a:solidFill>
              <a:ln w="3175">
                <a:noFill/>
              </a:ln>
            </c:spPr>
          </c:dPt>
          <c:xVal>
            <c:numRef>
              <c:f>Zdroje!$N$2:$N$7</c:f>
              <c:numCache>
                <c:ptCount val="6"/>
                <c:pt idx="0">
                  <c:v>1.8</c:v>
                </c:pt>
                <c:pt idx="1">
                  <c:v>0.1</c:v>
                </c:pt>
                <c:pt idx="2">
                  <c:v>0.4</c:v>
                </c:pt>
                <c:pt idx="3">
                  <c:v>1.9</c:v>
                </c:pt>
                <c:pt idx="4">
                  <c:v>4</c:v>
                </c:pt>
                <c:pt idx="5">
                  <c:v>5.3</c:v>
                </c:pt>
              </c:numCache>
            </c:numRef>
          </c:xVal>
          <c:yVal>
            <c:numRef>
              <c:f>Zdroje!$O$2:$O$7</c:f>
              <c:numCache>
                <c:ptCount val="6"/>
                <c:pt idx="0">
                  <c:v>2.2</c:v>
                </c:pt>
                <c:pt idx="1">
                  <c:v>0.4</c:v>
                </c:pt>
                <c:pt idx="2">
                  <c:v>0.6000000000000001</c:v>
                </c:pt>
                <c:pt idx="3">
                  <c:v>2.4</c:v>
                </c:pt>
                <c:pt idx="4">
                  <c:v>4.1</c:v>
                </c:pt>
                <c:pt idx="5">
                  <c:v>5.5</c:v>
                </c:pt>
              </c:numCache>
            </c:numRef>
          </c:yVal>
          <c:bubbleSize>
            <c:numRef>
              <c:f>Zdroje!$P$2:$P$7</c:f>
              <c:numCache>
                <c:ptCount val="6"/>
                <c:pt idx="0">
                  <c:v>79465</c:v>
                </c:pt>
                <c:pt idx="1">
                  <c:v>22799</c:v>
                </c:pt>
                <c:pt idx="2">
                  <c:v>5184</c:v>
                </c:pt>
                <c:pt idx="3">
                  <c:v>37123</c:v>
                </c:pt>
                <c:pt idx="4">
                  <c:v>5757</c:v>
                </c:pt>
                <c:pt idx="5">
                  <c:v>8602</c:v>
                </c:pt>
              </c:numCache>
            </c:numRef>
          </c:bubbleSize>
          <c:bubble3D val="1"/>
        </c:ser>
        <c:axId val="45583894"/>
        <c:axId val="7601863"/>
      </c:bubbleChart>
      <c:valAx>
        <c:axId val="45583894"/>
        <c:scaling>
          <c:orientation val="minMax"/>
          <c:max val="3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Neúspěšnost testu (%)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01863"/>
        <c:crossesAt val="-2"/>
        <c:crossBetween val="midCat"/>
        <c:dispUnits/>
      </c:valAx>
      <c:valAx>
        <c:axId val="7601863"/>
        <c:scaling>
          <c:orientation val="minMax"/>
          <c:max val="1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Neúspěšnost písemné práce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83894"/>
        <c:crossesAt val="-5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DDD9C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Anglický jazyk – test a písemná práce</a:t>
            </a:r>
          </a:p>
        </c:rich>
      </c:tx>
      <c:layout>
        <c:manualLayout>
          <c:xMode val="factor"/>
          <c:yMode val="factor"/>
          <c:x val="0.058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6275"/>
          <c:w val="0.91675"/>
          <c:h val="0.64475"/>
        </c:manualLayout>
      </c:layout>
      <c:bubbleChart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spPr>
              <a:solidFill>
                <a:srgbClr val="EEEEE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5000B"/>
              </a:solidFill>
              <a:ln w="3175">
                <a:noFill/>
              </a:ln>
            </c:spPr>
          </c:dPt>
          <c:xVal>
            <c:numRef>
              <c:f>Zdroje!$N$62:$N$67</c:f>
              <c:numCache>
                <c:ptCount val="6"/>
                <c:pt idx="0">
                  <c:v>2.3</c:v>
                </c:pt>
                <c:pt idx="1">
                  <c:v>0.1</c:v>
                </c:pt>
                <c:pt idx="2">
                  <c:v>0.7</c:v>
                </c:pt>
                <c:pt idx="3">
                  <c:v>2.8</c:v>
                </c:pt>
                <c:pt idx="4">
                  <c:v>4.7</c:v>
                </c:pt>
                <c:pt idx="5">
                  <c:v>8.1</c:v>
                </c:pt>
              </c:numCache>
            </c:numRef>
          </c:xVal>
          <c:yVal>
            <c:numRef>
              <c:f>Zdroje!$O$62:$O$67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0.4</c:v>
                </c:pt>
                <c:pt idx="3">
                  <c:v>2.1</c:v>
                </c:pt>
                <c:pt idx="4">
                  <c:v>4.2</c:v>
                </c:pt>
                <c:pt idx="5">
                  <c:v>9.8</c:v>
                </c:pt>
              </c:numCache>
            </c:numRef>
          </c:yVal>
          <c:bubbleSize>
            <c:numRef>
              <c:f>Zdroje!$P$62:$P$67</c:f>
              <c:numCache>
                <c:ptCount val="6"/>
                <c:pt idx="0">
                  <c:v>41231</c:v>
                </c:pt>
                <c:pt idx="1">
                  <c:v>12748</c:v>
                </c:pt>
                <c:pt idx="2">
                  <c:v>2740</c:v>
                </c:pt>
                <c:pt idx="3">
                  <c:v>20594</c:v>
                </c:pt>
                <c:pt idx="4">
                  <c:v>2462</c:v>
                </c:pt>
                <c:pt idx="5">
                  <c:v>2687</c:v>
                </c:pt>
              </c:numCache>
            </c:numRef>
          </c:bubbleSize>
          <c:bubble3D val="1"/>
        </c:ser>
        <c:axId val="1307904"/>
        <c:axId val="11771137"/>
      </c:bubbleChart>
      <c:valAx>
        <c:axId val="1307904"/>
        <c:scaling>
          <c:orientation val="minMax"/>
          <c:max val="2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Neúspěšnost testu (%)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71137"/>
        <c:crossesAt val="-2"/>
        <c:crossBetween val="midCat"/>
        <c:dispUnits/>
      </c:valAx>
      <c:valAx>
        <c:axId val="11771137"/>
        <c:scaling>
          <c:orientation val="minMax"/>
          <c:max val="2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Neúspěšnost písemné práce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7904"/>
        <c:crossesAt val="-5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DDD9C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Matematika – test</a:t>
            </a:r>
          </a:p>
        </c:rich>
      </c:tx>
      <c:layout>
        <c:manualLayout>
          <c:xMode val="factor"/>
          <c:yMode val="factor"/>
          <c:x val="0.046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6275"/>
          <c:w val="0.928"/>
          <c:h val="0.64475"/>
        </c:manualLayout>
      </c:layout>
      <c:bubbleChart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spPr>
              <a:solidFill>
                <a:srgbClr val="EEEEE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5000B"/>
              </a:solidFill>
              <a:ln w="3175">
                <a:noFill/>
              </a:ln>
            </c:spPr>
          </c:dPt>
          <c:xVal>
            <c:numRef>
              <c:f>Zdroje!$N$122:$N$127</c:f>
              <c:numCache>
                <c:ptCount val="6"/>
                <c:pt idx="0">
                  <c:v>20.2</c:v>
                </c:pt>
                <c:pt idx="1">
                  <c:v>1.8</c:v>
                </c:pt>
                <c:pt idx="2">
                  <c:v>7.3</c:v>
                </c:pt>
                <c:pt idx="3">
                  <c:v>22.7</c:v>
                </c:pt>
                <c:pt idx="4">
                  <c:v>35.8</c:v>
                </c:pt>
                <c:pt idx="5">
                  <c:v>45.2</c:v>
                </c:pt>
              </c:numCache>
            </c:numRef>
          </c:xVal>
          <c:yVal>
            <c:numRef>
              <c:f>Zdroje!$O$122:$O$127</c:f>
              <c:numCache>
                <c:ptCount val="6"/>
                <c:pt idx="0">
                  <c:v>38.58931605109168</c:v>
                </c:pt>
                <c:pt idx="1">
                  <c:v>37.036712136497215</c:v>
                </c:pt>
                <c:pt idx="2">
                  <c:v>40.52854938271605</c:v>
                </c:pt>
                <c:pt idx="3">
                  <c:v>35.1318589553646</c:v>
                </c:pt>
                <c:pt idx="4">
                  <c:v>50.21712697585548</c:v>
                </c:pt>
                <c:pt idx="5">
                  <c:v>48.67472680771913</c:v>
                </c:pt>
              </c:numCache>
            </c:numRef>
          </c:yVal>
          <c:bubbleSize>
            <c:numRef>
              <c:f>Zdroje!$P$122:$P$127</c:f>
              <c:numCache>
                <c:ptCount val="6"/>
                <c:pt idx="0">
                  <c:v>30665</c:v>
                </c:pt>
                <c:pt idx="1">
                  <c:v>8444</c:v>
                </c:pt>
                <c:pt idx="2">
                  <c:v>2101</c:v>
                </c:pt>
                <c:pt idx="3">
                  <c:v>13042</c:v>
                </c:pt>
                <c:pt idx="4">
                  <c:v>2891</c:v>
                </c:pt>
                <c:pt idx="5">
                  <c:v>4187</c:v>
                </c:pt>
              </c:numCache>
            </c:numRef>
          </c:bubbleSize>
          <c:bubble3D val="1"/>
        </c:ser>
        <c:axId val="38831370"/>
        <c:axId val="13938011"/>
      </c:bubbleChart>
      <c:valAx>
        <c:axId val="38831370"/>
        <c:scaling>
          <c:orientation val="minMax"/>
          <c:max val="6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Neúspěšnost testu Matematika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38011"/>
        <c:crossesAt val="0"/>
        <c:crossBetween val="midCat"/>
        <c:dispUnits/>
      </c:valAx>
      <c:valAx>
        <c:axId val="139380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Zájem o test Matematika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31370"/>
        <c:crossesAt val="-5"/>
        <c:crossBetween val="midCat"/>
        <c:dispUnits/>
      </c:valAx>
      <c:spPr>
        <a:solidFill>
          <a:srgbClr val="FFFFFF"/>
        </a:solidFill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DDD9C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Anglický jazyk – test</a:t>
            </a:r>
          </a:p>
        </c:rich>
      </c:tx>
      <c:layout>
        <c:manualLayout>
          <c:xMode val="factor"/>
          <c:yMode val="factor"/>
          <c:x val="0.04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6275"/>
          <c:w val="0.93525"/>
          <c:h val="0.64475"/>
        </c:manualLayout>
      </c:layout>
      <c:bubbleChart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Pt>
            <c:idx val="0"/>
            <c:spPr>
              <a:solidFill>
                <a:srgbClr val="EEEEE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5000B"/>
              </a:solidFill>
              <a:ln w="3175">
                <a:noFill/>
              </a:ln>
            </c:spPr>
          </c:dPt>
          <c:xVal>
            <c:numRef>
              <c:f>Zdroje!$N$182:$N$187</c:f>
              <c:numCache>
                <c:ptCount val="6"/>
                <c:pt idx="0">
                  <c:v>2.3</c:v>
                </c:pt>
                <c:pt idx="1">
                  <c:v>0.1</c:v>
                </c:pt>
                <c:pt idx="2">
                  <c:v>0.7</c:v>
                </c:pt>
                <c:pt idx="3">
                  <c:v>2.8</c:v>
                </c:pt>
                <c:pt idx="4">
                  <c:v>4.7</c:v>
                </c:pt>
                <c:pt idx="5">
                  <c:v>8.1</c:v>
                </c:pt>
              </c:numCache>
            </c:numRef>
          </c:xVal>
          <c:yVal>
            <c:numRef>
              <c:f>Zdroje!$O$182:$O$187</c:f>
              <c:numCache>
                <c:ptCount val="6"/>
                <c:pt idx="0">
                  <c:v>51.88573585855408</c:v>
                </c:pt>
                <c:pt idx="1">
                  <c:v>55.91473310232905</c:v>
                </c:pt>
                <c:pt idx="2">
                  <c:v>52.85493827160494</c:v>
                </c:pt>
                <c:pt idx="3">
                  <c:v>55.47504242652803</c:v>
                </c:pt>
                <c:pt idx="4">
                  <c:v>42.7653291644954</c:v>
                </c:pt>
                <c:pt idx="5">
                  <c:v>31.236921646128806</c:v>
                </c:pt>
              </c:numCache>
            </c:numRef>
          </c:yVal>
          <c:bubbleSize>
            <c:numRef>
              <c:f>Zdroje!$P$182:$P$187</c:f>
              <c:numCache>
                <c:ptCount val="6"/>
                <c:pt idx="0">
                  <c:v>41231</c:v>
                </c:pt>
                <c:pt idx="1">
                  <c:v>12748</c:v>
                </c:pt>
                <c:pt idx="2">
                  <c:v>2740</c:v>
                </c:pt>
                <c:pt idx="3">
                  <c:v>20594</c:v>
                </c:pt>
                <c:pt idx="4">
                  <c:v>2462</c:v>
                </c:pt>
                <c:pt idx="5">
                  <c:v>2687</c:v>
                </c:pt>
              </c:numCache>
            </c:numRef>
          </c:bubbleSize>
          <c:bubble3D val="1"/>
        </c:ser>
        <c:axId val="58333236"/>
        <c:axId val="55237077"/>
      </c:bubbleChart>
      <c:valAx>
        <c:axId val="58333236"/>
        <c:scaling>
          <c:orientation val="minMax"/>
          <c:max val="2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Neúspěšnost testu Anglický jazyk (%)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37077"/>
        <c:crossesAt val="0"/>
        <c:crossBetween val="midCat"/>
        <c:dispUnits/>
      </c:valAx>
      <c:valAx>
        <c:axId val="552370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Zájem o test Anglický jazyk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33236"/>
        <c:crossesAt val="-5"/>
        <c:crossBetween val="midCat"/>
        <c:dispUnits/>
      </c:valAx>
      <c:spPr>
        <a:solidFill>
          <a:srgbClr val="FFFFFF"/>
        </a:solidFill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DDD9C3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0.81575</cdr:y>
    </cdr:from>
    <cdr:to>
      <cdr:x>0.097</cdr:x>
      <cdr:y>0.81575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09600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0.81575</cdr:y>
    </cdr:from>
    <cdr:to>
      <cdr:x>0.097</cdr:x>
      <cdr:y>0.81575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609600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0.81575</cdr:y>
    </cdr:from>
    <cdr:to>
      <cdr:x>0.097</cdr:x>
      <cdr:y>0.81575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609600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0.81575</cdr:y>
    </cdr:from>
    <cdr:to>
      <cdr:x>0.097</cdr:x>
      <cdr:y>0.81575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609600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0.81575</cdr:y>
    </cdr:from>
    <cdr:to>
      <cdr:x>0.097</cdr:x>
      <cdr:y>0.81575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609600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0.81575</cdr:y>
    </cdr:from>
    <cdr:to>
      <cdr:x>0.097</cdr:x>
      <cdr:y>0.81575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609600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142875</xdr:rowOff>
    </xdr:from>
    <xdr:to>
      <xdr:col>8</xdr:col>
      <xdr:colOff>495300</xdr:colOff>
      <xdr:row>31</xdr:row>
      <xdr:rowOff>95250</xdr:rowOff>
    </xdr:to>
    <xdr:graphicFrame>
      <xdr:nvGraphicFramePr>
        <xdr:cNvPr id="1" name="Chart 2"/>
        <xdr:cNvGraphicFramePr/>
      </xdr:nvGraphicFramePr>
      <xdr:xfrm>
        <a:off x="428625" y="904875"/>
        <a:ext cx="63817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8</xdr:col>
      <xdr:colOff>457200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400050" y="923925"/>
        <a:ext cx="63722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8</xdr:col>
      <xdr:colOff>457200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400050" y="923925"/>
        <a:ext cx="63722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0.81575</cdr:y>
    </cdr:from>
    <cdr:to>
      <cdr:x>0.1135</cdr:x>
      <cdr:y>0.81575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714375" y="3190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8</xdr:col>
      <xdr:colOff>457200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400050" y="923925"/>
        <a:ext cx="63722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zoomScalePageLayoutView="0" workbookViewId="0" topLeftCell="A1">
      <selection activeCell="Q1" sqref="A1:IV16384"/>
    </sheetView>
  </sheetViews>
  <sheetFormatPr defaultColWidth="9.140625" defaultRowHeight="12.75"/>
  <cols>
    <col min="1" max="16" width="8.8515625" style="0" customWidth="1"/>
  </cols>
  <sheetData>
    <row r="1" spans="1:16" ht="13.5">
      <c r="A1" s="51">
        <v>1</v>
      </c>
      <c r="B1" s="12" t="s">
        <v>0</v>
      </c>
      <c r="C1" s="13" t="s">
        <v>1</v>
      </c>
      <c r="D1" s="14" t="s">
        <v>2</v>
      </c>
      <c r="E1" s="14" t="s">
        <v>3</v>
      </c>
      <c r="F1" s="14" t="s">
        <v>4</v>
      </c>
      <c r="G1" s="15" t="s">
        <v>5</v>
      </c>
      <c r="H1" s="14" t="s">
        <v>6</v>
      </c>
      <c r="I1" s="14" t="s">
        <v>7</v>
      </c>
      <c r="J1" s="14" t="s">
        <v>8</v>
      </c>
      <c r="K1" s="15" t="s">
        <v>9</v>
      </c>
      <c r="L1" s="13"/>
      <c r="M1" s="13" t="s">
        <v>1</v>
      </c>
      <c r="N1" s="15" t="str">
        <f>VLOOKUP(1,$A$1:$K$1,N$8)</f>
        <v>Ct_neu</v>
      </c>
      <c r="O1" s="15" t="str">
        <f>VLOOKUP(1,$A$1:$K$1,O$8)</f>
        <v>Cp_neu</v>
      </c>
      <c r="P1" s="16" t="str">
        <f>VLOOKUP(1,$A$1:$K$1,P$8)</f>
        <v>Ct_kon</v>
      </c>
    </row>
    <row r="2" spans="1:16" ht="13.5">
      <c r="A2" s="51"/>
      <c r="B2" s="12">
        <f>2012+'Č-t-p'!$M$1</f>
        <v>2013</v>
      </c>
      <c r="C2" s="17"/>
      <c r="D2" s="18"/>
      <c r="E2" s="18"/>
      <c r="F2" s="18"/>
      <c r="G2" s="19"/>
      <c r="H2" s="18"/>
      <c r="I2" s="18"/>
      <c r="J2" s="18"/>
      <c r="K2" s="19"/>
      <c r="L2" s="20">
        <v>1</v>
      </c>
      <c r="M2" s="13" t="str">
        <f>VLOOKUP($L2+7*('Č-t-p'!$M$1-1),$L$9:$P$56,2)</f>
        <v>CELKEM</v>
      </c>
      <c r="N2" s="21">
        <f>VLOOKUP($L2+7*('Č-t-p'!$M$1-1),$L$9:$P$56,3)</f>
        <v>1.8</v>
      </c>
      <c r="O2" s="21">
        <f>VLOOKUP($L2+7*('Č-t-p'!$M$1-1),$L$9:$P$56,4)</f>
        <v>2.2</v>
      </c>
      <c r="P2" s="22">
        <f>VLOOKUP($L2+7*('Č-t-p'!$M$1-1),$L$9:$P$56,5)</f>
        <v>79465</v>
      </c>
    </row>
    <row r="3" spans="1:16" ht="13.5">
      <c r="A3" s="51"/>
      <c r="B3" s="23">
        <f>2012+'Č-t-p'!$M$1</f>
        <v>2013</v>
      </c>
      <c r="C3" s="24"/>
      <c r="D3" s="25"/>
      <c r="E3" s="25"/>
      <c r="F3" s="25"/>
      <c r="G3" s="26"/>
      <c r="H3" s="25"/>
      <c r="I3" s="25"/>
      <c r="J3" s="25"/>
      <c r="K3" s="26"/>
      <c r="L3" s="27">
        <v>2</v>
      </c>
      <c r="M3" s="28" t="str">
        <f>VLOOKUP($L3+7*('Č-t-p'!$M$1-1),$L$9:$P$56,2)</f>
        <v>GYMNÁZIUM</v>
      </c>
      <c r="N3" s="29">
        <f>VLOOKUP($L3+7*('Č-t-p'!$M$1-1),$L$9:$P$56,3)</f>
        <v>0.1</v>
      </c>
      <c r="O3" s="29">
        <f>VLOOKUP($L3+7*('Č-t-p'!$M$1-1),$L$9:$P$56,4)</f>
        <v>0.4</v>
      </c>
      <c r="P3" s="30">
        <f>VLOOKUP($L3+7*('Č-t-p'!$M$1-1),$L$9:$P$56,5)</f>
        <v>22799</v>
      </c>
    </row>
    <row r="4" spans="1:16" ht="13.5">
      <c r="A4" s="51"/>
      <c r="B4" s="23">
        <f>2012+'Č-t-p'!$M$1</f>
        <v>2013</v>
      </c>
      <c r="C4" s="24"/>
      <c r="D4" s="25"/>
      <c r="E4" s="25"/>
      <c r="F4" s="25"/>
      <c r="G4" s="26"/>
      <c r="H4" s="25"/>
      <c r="I4" s="25"/>
      <c r="J4" s="25"/>
      <c r="K4" s="26"/>
      <c r="L4" s="31">
        <v>3</v>
      </c>
      <c r="M4" s="28" t="str">
        <f>VLOOKUP($L4+7*('Č-t-p'!$M$1-1),$L$9:$P$56,2)</f>
        <v>LYCEUM</v>
      </c>
      <c r="N4" s="29">
        <f>VLOOKUP($L4+7*('Č-t-p'!$M$1-1),$L$9:$P$56,3)</f>
        <v>0.4</v>
      </c>
      <c r="O4" s="29">
        <f>VLOOKUP($L4+7*('Č-t-p'!$M$1-1),$L$9:$P$56,4)</f>
        <v>0.6000000000000001</v>
      </c>
      <c r="P4" s="30">
        <f>VLOOKUP($L4+7*('Č-t-p'!$M$1-1),$L$9:$P$56,5)</f>
        <v>5184</v>
      </c>
    </row>
    <row r="5" spans="1:16" ht="13.5">
      <c r="A5" s="51"/>
      <c r="B5" s="23">
        <f>2012+'Č-t-p'!$M$1</f>
        <v>2013</v>
      </c>
      <c r="C5" s="24"/>
      <c r="D5" s="25"/>
      <c r="E5" s="25"/>
      <c r="F5" s="25"/>
      <c r="G5" s="26"/>
      <c r="H5" s="25"/>
      <c r="I5" s="25"/>
      <c r="J5" s="25"/>
      <c r="K5" s="26"/>
      <c r="L5" s="32">
        <v>4</v>
      </c>
      <c r="M5" s="28" t="str">
        <f>VLOOKUP($L5+7*('Č-t-p'!$M$1-1),$L$9:$P$56,2)</f>
        <v>SOŠ</v>
      </c>
      <c r="N5" s="29">
        <f>VLOOKUP($L5+7*('Č-t-p'!$M$1-1),$L$9:$P$56,3)</f>
        <v>1.9</v>
      </c>
      <c r="O5" s="29">
        <f>VLOOKUP($L5+7*('Č-t-p'!$M$1-1),$L$9:$P$56,4)</f>
        <v>2.4</v>
      </c>
      <c r="P5" s="30">
        <f>VLOOKUP($L5+7*('Č-t-p'!$M$1-1),$L$9:$P$56,5)</f>
        <v>37123</v>
      </c>
    </row>
    <row r="6" spans="1:16" ht="13.5">
      <c r="A6" s="51"/>
      <c r="B6" s="23">
        <f>2012+'Č-t-p'!$M$1</f>
        <v>2013</v>
      </c>
      <c r="C6" s="24"/>
      <c r="D6" s="25"/>
      <c r="E6" s="25"/>
      <c r="F6" s="25"/>
      <c r="G6" s="26"/>
      <c r="H6" s="25"/>
      <c r="I6" s="25"/>
      <c r="J6" s="25"/>
      <c r="K6" s="26"/>
      <c r="L6" s="33">
        <v>5</v>
      </c>
      <c r="M6" s="28" t="str">
        <f>VLOOKUP($L6+7*('Č-t-p'!$M$1-1),$L$9:$P$56,2)</f>
        <v>SOU</v>
      </c>
      <c r="N6" s="29">
        <f>VLOOKUP($L6+7*('Č-t-p'!$M$1-1),$L$9:$P$56,3)</f>
        <v>4</v>
      </c>
      <c r="O6" s="29">
        <f>VLOOKUP($L6+7*('Č-t-p'!$M$1-1),$L$9:$P$56,4)</f>
        <v>4.1</v>
      </c>
      <c r="P6" s="30">
        <f>VLOOKUP($L6+7*('Č-t-p'!$M$1-1),$L$9:$P$56,5)</f>
        <v>5757</v>
      </c>
    </row>
    <row r="7" spans="1:16" ht="13.5">
      <c r="A7" s="51"/>
      <c r="B7" s="23">
        <f>2012+'Č-t-p'!$M$1</f>
        <v>2013</v>
      </c>
      <c r="C7" s="24"/>
      <c r="D7" s="25"/>
      <c r="E7" s="25"/>
      <c r="F7" s="25"/>
      <c r="G7" s="26"/>
      <c r="H7" s="25"/>
      <c r="I7" s="25"/>
      <c r="J7" s="25"/>
      <c r="K7" s="26"/>
      <c r="L7" s="34">
        <v>6</v>
      </c>
      <c r="M7" s="28" t="str">
        <f>VLOOKUP($L7+7*('Č-t-p'!$M$1-1),$L$9:$P$56,2)</f>
        <v>NÁSTAVBY</v>
      </c>
      <c r="N7" s="28">
        <f>VLOOKUP($L7+7*('Č-t-p'!$M$1-1),$L$9:$P$56,3)</f>
        <v>5.3</v>
      </c>
      <c r="O7" s="28">
        <f>VLOOKUP($L7+7*('Č-t-p'!$M$1-1),$L$9:$P$56,4)</f>
        <v>5.5</v>
      </c>
      <c r="P7" s="30">
        <f>VLOOKUP($L7+7*('Č-t-p'!$M$1-1),$L$9:$P$56,5)</f>
        <v>8602</v>
      </c>
    </row>
    <row r="8" spans="1:16" ht="13.5">
      <c r="A8" s="51">
        <v>1</v>
      </c>
      <c r="B8" s="35">
        <v>2</v>
      </c>
      <c r="C8" s="36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8"/>
      <c r="M8" s="24"/>
      <c r="N8" s="39">
        <v>7</v>
      </c>
      <c r="O8" s="39">
        <v>11</v>
      </c>
      <c r="P8" s="40">
        <v>5</v>
      </c>
    </row>
    <row r="9" spans="1:16" ht="13.5">
      <c r="A9" s="51">
        <v>1</v>
      </c>
      <c r="B9" s="41">
        <v>2013</v>
      </c>
      <c r="C9" s="42" t="s">
        <v>10</v>
      </c>
      <c r="D9" s="42">
        <v>88114</v>
      </c>
      <c r="E9" s="42">
        <v>79465</v>
      </c>
      <c r="F9" s="43">
        <f aca="true" t="shared" si="0" ref="F9:F14">E9/D9</f>
        <v>0.9018430669360147</v>
      </c>
      <c r="G9" s="44">
        <v>1.8</v>
      </c>
      <c r="H9" s="42">
        <v>88114</v>
      </c>
      <c r="I9" s="42">
        <v>79477</v>
      </c>
      <c r="J9" s="43">
        <f aca="true" t="shared" si="1" ref="J9:J14">I9/H9</f>
        <v>0.9019792541480355</v>
      </c>
      <c r="K9" s="44">
        <v>2.2</v>
      </c>
      <c r="L9" s="35">
        <v>1</v>
      </c>
      <c r="M9" s="42" t="s">
        <v>10</v>
      </c>
      <c r="N9" s="44">
        <f aca="true" t="shared" si="2" ref="N9:P14">VLOOKUP($L9,$A$9:$K$56,N$8)</f>
        <v>1.8</v>
      </c>
      <c r="O9" s="44">
        <f t="shared" si="2"/>
        <v>2.2</v>
      </c>
      <c r="P9" s="45">
        <f t="shared" si="2"/>
        <v>79465</v>
      </c>
    </row>
    <row r="10" spans="1:16" ht="13.5">
      <c r="A10" s="51">
        <v>2</v>
      </c>
      <c r="B10" s="35">
        <v>2013</v>
      </c>
      <c r="C10" s="46" t="s">
        <v>11</v>
      </c>
      <c r="D10" s="46">
        <v>23482</v>
      </c>
      <c r="E10" s="46">
        <v>22799</v>
      </c>
      <c r="F10" s="47">
        <f t="shared" si="0"/>
        <v>0.9709138914913551</v>
      </c>
      <c r="G10" s="48">
        <v>0.1</v>
      </c>
      <c r="H10" s="46">
        <v>23482</v>
      </c>
      <c r="I10" s="46">
        <v>22803</v>
      </c>
      <c r="J10" s="47">
        <f t="shared" si="1"/>
        <v>0.971084234732987</v>
      </c>
      <c r="K10" s="48">
        <v>0.4</v>
      </c>
      <c r="L10" s="35">
        <v>2</v>
      </c>
      <c r="M10" s="46" t="s">
        <v>11</v>
      </c>
      <c r="N10" s="48">
        <f t="shared" si="2"/>
        <v>0.1</v>
      </c>
      <c r="O10" s="48">
        <f t="shared" si="2"/>
        <v>0.4</v>
      </c>
      <c r="P10" s="49">
        <f t="shared" si="2"/>
        <v>22799</v>
      </c>
    </row>
    <row r="11" spans="1:16" ht="13.5">
      <c r="A11" s="51">
        <v>3</v>
      </c>
      <c r="B11" s="35">
        <v>2013</v>
      </c>
      <c r="C11" s="46" t="s">
        <v>12</v>
      </c>
      <c r="D11" s="46">
        <v>5428</v>
      </c>
      <c r="E11" s="46">
        <v>5184</v>
      </c>
      <c r="F11" s="47">
        <f t="shared" si="0"/>
        <v>0.9550478997789241</v>
      </c>
      <c r="G11" s="48">
        <v>0.4</v>
      </c>
      <c r="H11" s="46">
        <v>5428</v>
      </c>
      <c r="I11" s="46">
        <v>5184</v>
      </c>
      <c r="J11" s="47">
        <f t="shared" si="1"/>
        <v>0.9550478997789241</v>
      </c>
      <c r="K11" s="48">
        <v>0.6000000000000001</v>
      </c>
      <c r="L11" s="35">
        <v>3</v>
      </c>
      <c r="M11" s="46" t="s">
        <v>12</v>
      </c>
      <c r="N11" s="48">
        <f t="shared" si="2"/>
        <v>0.4</v>
      </c>
      <c r="O11" s="48">
        <f t="shared" si="2"/>
        <v>0.6000000000000001</v>
      </c>
      <c r="P11" s="49">
        <f t="shared" si="2"/>
        <v>5184</v>
      </c>
    </row>
    <row r="12" spans="1:16" ht="13.5">
      <c r="A12" s="51">
        <v>4</v>
      </c>
      <c r="B12" s="35">
        <v>2013</v>
      </c>
      <c r="C12" s="46" t="s">
        <v>13</v>
      </c>
      <c r="D12" s="46">
        <v>41654</v>
      </c>
      <c r="E12" s="46">
        <v>37123</v>
      </c>
      <c r="F12" s="47">
        <f t="shared" si="0"/>
        <v>0.8912229317712584</v>
      </c>
      <c r="G12" s="48">
        <v>1.9</v>
      </c>
      <c r="H12" s="46">
        <v>41654</v>
      </c>
      <c r="I12" s="46">
        <v>37129</v>
      </c>
      <c r="J12" s="47">
        <f t="shared" si="1"/>
        <v>0.8913669755605704</v>
      </c>
      <c r="K12" s="48">
        <v>2.4</v>
      </c>
      <c r="L12" s="35">
        <v>4</v>
      </c>
      <c r="M12" s="46" t="s">
        <v>13</v>
      </c>
      <c r="N12" s="48">
        <f t="shared" si="2"/>
        <v>1.9</v>
      </c>
      <c r="O12" s="48">
        <f t="shared" si="2"/>
        <v>2.4</v>
      </c>
      <c r="P12" s="49">
        <f t="shared" si="2"/>
        <v>37123</v>
      </c>
    </row>
    <row r="13" spans="1:16" ht="13.5">
      <c r="A13" s="51">
        <v>5</v>
      </c>
      <c r="B13" s="35">
        <v>2013</v>
      </c>
      <c r="C13" s="46" t="s">
        <v>14</v>
      </c>
      <c r="D13" s="46">
        <v>6977</v>
      </c>
      <c r="E13" s="46">
        <v>5757</v>
      </c>
      <c r="F13" s="47">
        <f t="shared" si="0"/>
        <v>0.8251397448760213</v>
      </c>
      <c r="G13" s="48">
        <v>4</v>
      </c>
      <c r="H13" s="46">
        <v>6977</v>
      </c>
      <c r="I13" s="46">
        <v>5757</v>
      </c>
      <c r="J13" s="47">
        <f t="shared" si="1"/>
        <v>0.8251397448760213</v>
      </c>
      <c r="K13" s="48">
        <v>4.1</v>
      </c>
      <c r="L13" s="35">
        <v>5</v>
      </c>
      <c r="M13" s="46" t="s">
        <v>14</v>
      </c>
      <c r="N13" s="48">
        <f t="shared" si="2"/>
        <v>4</v>
      </c>
      <c r="O13" s="48">
        <f t="shared" si="2"/>
        <v>4.1</v>
      </c>
      <c r="P13" s="49">
        <f t="shared" si="2"/>
        <v>5757</v>
      </c>
    </row>
    <row r="14" spans="1:16" ht="13.5">
      <c r="A14" s="51">
        <v>6</v>
      </c>
      <c r="B14" s="35">
        <v>2013</v>
      </c>
      <c r="C14" s="46" t="s">
        <v>15</v>
      </c>
      <c r="D14" s="46">
        <v>10573</v>
      </c>
      <c r="E14" s="46">
        <v>8602</v>
      </c>
      <c r="F14" s="47">
        <f t="shared" si="0"/>
        <v>0.8135817648727892</v>
      </c>
      <c r="G14" s="48">
        <v>5.3</v>
      </c>
      <c r="H14" s="46">
        <v>10573</v>
      </c>
      <c r="I14" s="46">
        <v>8604</v>
      </c>
      <c r="J14" s="47">
        <f t="shared" si="1"/>
        <v>0.8137709259434408</v>
      </c>
      <c r="K14" s="48">
        <v>5.5</v>
      </c>
      <c r="L14" s="35">
        <v>6</v>
      </c>
      <c r="M14" s="46" t="s">
        <v>15</v>
      </c>
      <c r="N14" s="48">
        <f t="shared" si="2"/>
        <v>5.3</v>
      </c>
      <c r="O14" s="48">
        <f t="shared" si="2"/>
        <v>5.5</v>
      </c>
      <c r="P14" s="49">
        <f t="shared" si="2"/>
        <v>8602</v>
      </c>
    </row>
    <row r="15" spans="1:16" ht="13.5">
      <c r="A15" s="51">
        <v>7</v>
      </c>
      <c r="B15" s="35"/>
      <c r="C15" s="46"/>
      <c r="D15" s="46"/>
      <c r="E15" s="46"/>
      <c r="F15" s="47"/>
      <c r="G15" s="48"/>
      <c r="H15" s="46"/>
      <c r="I15" s="46"/>
      <c r="J15" s="47"/>
      <c r="K15" s="48"/>
      <c r="L15" s="35">
        <v>7</v>
      </c>
      <c r="M15" s="46"/>
      <c r="N15" s="48"/>
      <c r="O15" s="48"/>
      <c r="P15" s="49"/>
    </row>
    <row r="16" spans="1:16" ht="13.5">
      <c r="A16" s="51">
        <v>8</v>
      </c>
      <c r="B16" s="41">
        <v>2014</v>
      </c>
      <c r="C16" s="42" t="s">
        <v>10</v>
      </c>
      <c r="D16" s="42">
        <v>77450</v>
      </c>
      <c r="E16" s="42">
        <v>69145</v>
      </c>
      <c r="F16" s="43">
        <f aca="true" t="shared" si="3" ref="F16:F21">E16/D16</f>
        <v>0.8927695287282118</v>
      </c>
      <c r="G16" s="44">
        <v>2.7</v>
      </c>
      <c r="H16" s="42">
        <v>77450</v>
      </c>
      <c r="I16" s="42">
        <v>69156</v>
      </c>
      <c r="J16" s="43">
        <f aca="true" t="shared" si="4" ref="J16:J21">I16/H16</f>
        <v>0.892911555842479</v>
      </c>
      <c r="K16" s="44">
        <v>1.5</v>
      </c>
      <c r="L16" s="35">
        <v>8</v>
      </c>
      <c r="M16" s="42" t="s">
        <v>10</v>
      </c>
      <c r="N16" s="44">
        <f aca="true" t="shared" si="5" ref="N16:P21">VLOOKUP($L16,$A$9:$K$56,N$8)</f>
        <v>2.7</v>
      </c>
      <c r="O16" s="44">
        <f t="shared" si="5"/>
        <v>1.5</v>
      </c>
      <c r="P16" s="45">
        <f t="shared" si="5"/>
        <v>69145</v>
      </c>
    </row>
    <row r="17" spans="1:16" ht="13.5">
      <c r="A17" s="51">
        <v>9</v>
      </c>
      <c r="B17" s="35">
        <v>2014</v>
      </c>
      <c r="C17" s="46" t="s">
        <v>11</v>
      </c>
      <c r="D17" s="46">
        <v>21881</v>
      </c>
      <c r="E17" s="46">
        <v>21257</v>
      </c>
      <c r="F17" s="47">
        <f t="shared" si="3"/>
        <v>0.9714821077647274</v>
      </c>
      <c r="G17" s="48">
        <v>0.2</v>
      </c>
      <c r="H17" s="46">
        <v>21881</v>
      </c>
      <c r="I17" s="46">
        <v>21259</v>
      </c>
      <c r="J17" s="47">
        <f t="shared" si="4"/>
        <v>0.9715735112654814</v>
      </c>
      <c r="K17" s="48">
        <v>0.30000000000000004</v>
      </c>
      <c r="L17" s="35">
        <v>9</v>
      </c>
      <c r="M17" s="46" t="s">
        <v>11</v>
      </c>
      <c r="N17" s="48">
        <f t="shared" si="5"/>
        <v>0.2</v>
      </c>
      <c r="O17" s="48">
        <f t="shared" si="5"/>
        <v>0.30000000000000004</v>
      </c>
      <c r="P17" s="49">
        <f t="shared" si="5"/>
        <v>21257</v>
      </c>
    </row>
    <row r="18" spans="1:16" ht="13.5">
      <c r="A18" s="51">
        <v>10</v>
      </c>
      <c r="B18" s="35">
        <v>2014</v>
      </c>
      <c r="C18" s="46" t="s">
        <v>12</v>
      </c>
      <c r="D18" s="46">
        <v>4597</v>
      </c>
      <c r="E18" s="46">
        <v>4361</v>
      </c>
      <c r="F18" s="47">
        <f t="shared" si="3"/>
        <v>0.9486621709810746</v>
      </c>
      <c r="G18" s="48">
        <v>0.6000000000000001</v>
      </c>
      <c r="H18" s="46">
        <v>4597</v>
      </c>
      <c r="I18" s="46">
        <v>4362</v>
      </c>
      <c r="J18" s="47">
        <f t="shared" si="4"/>
        <v>0.9488797041548837</v>
      </c>
      <c r="K18" s="48">
        <v>0.8</v>
      </c>
      <c r="L18" s="35">
        <v>10</v>
      </c>
      <c r="M18" s="46" t="s">
        <v>12</v>
      </c>
      <c r="N18" s="48">
        <f t="shared" si="5"/>
        <v>0.6000000000000001</v>
      </c>
      <c r="O18" s="48">
        <f t="shared" si="5"/>
        <v>0.8</v>
      </c>
      <c r="P18" s="49">
        <f t="shared" si="5"/>
        <v>4361</v>
      </c>
    </row>
    <row r="19" spans="1:16" ht="13.5">
      <c r="A19" s="51">
        <v>11</v>
      </c>
      <c r="B19" s="35">
        <v>2014</v>
      </c>
      <c r="C19" s="46" t="s">
        <v>13</v>
      </c>
      <c r="D19" s="46">
        <v>36253</v>
      </c>
      <c r="E19" s="46">
        <v>31787</v>
      </c>
      <c r="F19" s="47">
        <f t="shared" si="3"/>
        <v>0.8768101950183433</v>
      </c>
      <c r="G19" s="48">
        <v>3</v>
      </c>
      <c r="H19" s="46">
        <v>36253</v>
      </c>
      <c r="I19" s="46">
        <v>31794</v>
      </c>
      <c r="J19" s="47">
        <f t="shared" si="4"/>
        <v>0.8770032824869666</v>
      </c>
      <c r="K19" s="48">
        <v>1.6</v>
      </c>
      <c r="L19" s="35">
        <v>11</v>
      </c>
      <c r="M19" s="46" t="s">
        <v>13</v>
      </c>
      <c r="N19" s="48">
        <f t="shared" si="5"/>
        <v>3</v>
      </c>
      <c r="O19" s="48">
        <f t="shared" si="5"/>
        <v>1.6</v>
      </c>
      <c r="P19" s="49">
        <f t="shared" si="5"/>
        <v>31787</v>
      </c>
    </row>
    <row r="20" spans="1:16" ht="13.5">
      <c r="A20" s="51">
        <v>12</v>
      </c>
      <c r="B20" s="35">
        <v>2014</v>
      </c>
      <c r="C20" s="46" t="s">
        <v>14</v>
      </c>
      <c r="D20" s="46">
        <v>6041</v>
      </c>
      <c r="E20" s="46">
        <v>4953</v>
      </c>
      <c r="F20" s="47">
        <f t="shared" si="3"/>
        <v>0.8198973679854329</v>
      </c>
      <c r="G20" s="48">
        <v>6.7</v>
      </c>
      <c r="H20" s="46">
        <v>6041</v>
      </c>
      <c r="I20" s="46">
        <v>4952</v>
      </c>
      <c r="J20" s="47">
        <f t="shared" si="4"/>
        <v>0.8197318324780666</v>
      </c>
      <c r="K20" s="48">
        <v>3.1</v>
      </c>
      <c r="L20" s="35">
        <v>12</v>
      </c>
      <c r="M20" s="46" t="s">
        <v>14</v>
      </c>
      <c r="N20" s="48">
        <f t="shared" si="5"/>
        <v>6.7</v>
      </c>
      <c r="O20" s="48">
        <f t="shared" si="5"/>
        <v>3.1</v>
      </c>
      <c r="P20" s="49">
        <f t="shared" si="5"/>
        <v>4953</v>
      </c>
    </row>
    <row r="21" spans="1:16" ht="13.5">
      <c r="A21" s="51">
        <v>13</v>
      </c>
      <c r="B21" s="35">
        <v>2014</v>
      </c>
      <c r="C21" s="46" t="s">
        <v>15</v>
      </c>
      <c r="D21" s="46">
        <v>8678</v>
      </c>
      <c r="E21" s="46">
        <v>6787</v>
      </c>
      <c r="F21" s="47">
        <f t="shared" si="3"/>
        <v>0.7820926480755934</v>
      </c>
      <c r="G21" s="48">
        <v>7.9</v>
      </c>
      <c r="H21" s="46">
        <v>8678</v>
      </c>
      <c r="I21" s="46">
        <v>6789</v>
      </c>
      <c r="J21" s="47">
        <f t="shared" si="4"/>
        <v>0.7823231159253284</v>
      </c>
      <c r="K21" s="48">
        <v>3.8</v>
      </c>
      <c r="L21" s="35">
        <v>13</v>
      </c>
      <c r="M21" s="46" t="s">
        <v>15</v>
      </c>
      <c r="N21" s="48">
        <f t="shared" si="5"/>
        <v>7.9</v>
      </c>
      <c r="O21" s="48">
        <f t="shared" si="5"/>
        <v>3.8</v>
      </c>
      <c r="P21" s="49">
        <f t="shared" si="5"/>
        <v>6787</v>
      </c>
    </row>
    <row r="22" spans="1:16" ht="13.5">
      <c r="A22" s="51">
        <v>14</v>
      </c>
      <c r="B22" s="35"/>
      <c r="C22" s="46"/>
      <c r="D22" s="46"/>
      <c r="E22" s="46"/>
      <c r="F22" s="47"/>
      <c r="G22" s="48"/>
      <c r="H22" s="46"/>
      <c r="I22" s="46"/>
      <c r="J22" s="47"/>
      <c r="K22" s="48"/>
      <c r="L22" s="35">
        <v>14</v>
      </c>
      <c r="M22" s="46"/>
      <c r="N22" s="48"/>
      <c r="O22" s="48"/>
      <c r="P22" s="49"/>
    </row>
    <row r="23" spans="1:16" ht="13.5">
      <c r="A23" s="51">
        <v>15</v>
      </c>
      <c r="B23" s="41">
        <v>2015</v>
      </c>
      <c r="C23" s="42" t="s">
        <v>10</v>
      </c>
      <c r="D23" s="42">
        <v>72038</v>
      </c>
      <c r="E23" s="42">
        <v>64131</v>
      </c>
      <c r="F23" s="43">
        <f aca="true" t="shared" si="6" ref="F23:F28">E23/D23</f>
        <v>0.890238485243899</v>
      </c>
      <c r="G23" s="44">
        <v>6.3</v>
      </c>
      <c r="H23" s="42">
        <v>72038</v>
      </c>
      <c r="I23" s="42">
        <v>64146</v>
      </c>
      <c r="J23" s="43">
        <f aca="true" t="shared" si="7" ref="J23:J28">I23/H23</f>
        <v>0.8904467086815292</v>
      </c>
      <c r="K23" s="44">
        <v>1.7000000000000002</v>
      </c>
      <c r="L23" s="35">
        <v>15</v>
      </c>
      <c r="M23" s="42" t="s">
        <v>10</v>
      </c>
      <c r="N23" s="44">
        <f aca="true" t="shared" si="8" ref="N23:P28">VLOOKUP($L23,$A$9:$K$56,N$8)</f>
        <v>6.3</v>
      </c>
      <c r="O23" s="44">
        <f t="shared" si="8"/>
        <v>1.7000000000000002</v>
      </c>
      <c r="P23" s="45">
        <f t="shared" si="8"/>
        <v>64131</v>
      </c>
    </row>
    <row r="24" spans="1:16" ht="13.5">
      <c r="A24" s="51">
        <v>16</v>
      </c>
      <c r="B24" s="35">
        <v>2015</v>
      </c>
      <c r="C24" s="46" t="s">
        <v>11</v>
      </c>
      <c r="D24" s="46">
        <v>21318</v>
      </c>
      <c r="E24" s="46">
        <v>20706</v>
      </c>
      <c r="F24" s="47">
        <f t="shared" si="6"/>
        <v>0.9712918660287081</v>
      </c>
      <c r="G24" s="48">
        <v>0.30000000000000004</v>
      </c>
      <c r="H24" s="46">
        <v>21318</v>
      </c>
      <c r="I24" s="46">
        <v>20710</v>
      </c>
      <c r="J24" s="47">
        <f t="shared" si="7"/>
        <v>0.9714795008912656</v>
      </c>
      <c r="K24" s="48">
        <v>0.4</v>
      </c>
      <c r="L24" s="35">
        <v>16</v>
      </c>
      <c r="M24" s="46" t="s">
        <v>11</v>
      </c>
      <c r="N24" s="48">
        <f t="shared" si="8"/>
        <v>0.30000000000000004</v>
      </c>
      <c r="O24" s="48">
        <f t="shared" si="8"/>
        <v>0.4</v>
      </c>
      <c r="P24" s="49">
        <f t="shared" si="8"/>
        <v>20706</v>
      </c>
    </row>
    <row r="25" spans="1:16" ht="13.5">
      <c r="A25" s="51">
        <v>17</v>
      </c>
      <c r="B25" s="35">
        <v>2015</v>
      </c>
      <c r="C25" s="46" t="s">
        <v>12</v>
      </c>
      <c r="D25" s="46">
        <v>4134</v>
      </c>
      <c r="E25" s="46">
        <v>3931</v>
      </c>
      <c r="F25" s="47">
        <f t="shared" si="6"/>
        <v>0.9508950169327528</v>
      </c>
      <c r="G25" s="48">
        <v>2.1</v>
      </c>
      <c r="H25" s="46">
        <v>4134</v>
      </c>
      <c r="I25" s="46">
        <v>3931</v>
      </c>
      <c r="J25" s="47">
        <f t="shared" si="7"/>
        <v>0.9508950169327528</v>
      </c>
      <c r="K25" s="48">
        <v>0.8</v>
      </c>
      <c r="L25" s="35">
        <v>17</v>
      </c>
      <c r="M25" s="46" t="s">
        <v>12</v>
      </c>
      <c r="N25" s="48">
        <f t="shared" si="8"/>
        <v>2.1</v>
      </c>
      <c r="O25" s="48">
        <f t="shared" si="8"/>
        <v>0.8</v>
      </c>
      <c r="P25" s="49">
        <f t="shared" si="8"/>
        <v>3931</v>
      </c>
    </row>
    <row r="26" spans="1:16" ht="13.5">
      <c r="A26" s="51">
        <v>18</v>
      </c>
      <c r="B26" s="35">
        <v>2015</v>
      </c>
      <c r="C26" s="46" t="s">
        <v>13</v>
      </c>
      <c r="D26" s="46">
        <v>33978</v>
      </c>
      <c r="E26" s="46">
        <v>29650</v>
      </c>
      <c r="F26" s="47">
        <f t="shared" si="6"/>
        <v>0.8726234622402731</v>
      </c>
      <c r="G26" s="48">
        <v>7.5</v>
      </c>
      <c r="H26" s="46">
        <v>33978</v>
      </c>
      <c r="I26" s="46">
        <v>29658</v>
      </c>
      <c r="J26" s="47">
        <f t="shared" si="7"/>
        <v>0.8728589087056331</v>
      </c>
      <c r="K26" s="48">
        <v>2.1</v>
      </c>
      <c r="L26" s="35">
        <v>18</v>
      </c>
      <c r="M26" s="46" t="s">
        <v>13</v>
      </c>
      <c r="N26" s="48">
        <f t="shared" si="8"/>
        <v>7.5</v>
      </c>
      <c r="O26" s="48">
        <f t="shared" si="8"/>
        <v>2.1</v>
      </c>
      <c r="P26" s="49">
        <f t="shared" si="8"/>
        <v>29650</v>
      </c>
    </row>
    <row r="27" spans="1:16" ht="13.5">
      <c r="A27" s="51">
        <v>19</v>
      </c>
      <c r="B27" s="35">
        <v>2015</v>
      </c>
      <c r="C27" s="46" t="s">
        <v>14</v>
      </c>
      <c r="D27" s="46">
        <v>5598</v>
      </c>
      <c r="E27" s="46">
        <v>4565</v>
      </c>
      <c r="F27" s="47">
        <f t="shared" si="6"/>
        <v>0.8154698106466596</v>
      </c>
      <c r="G27" s="48">
        <v>14.3</v>
      </c>
      <c r="H27" s="46">
        <v>5598</v>
      </c>
      <c r="I27" s="46">
        <v>4566</v>
      </c>
      <c r="J27" s="47">
        <f t="shared" si="7"/>
        <v>0.8156484458735263</v>
      </c>
      <c r="K27" s="48">
        <v>2.7</v>
      </c>
      <c r="L27" s="35">
        <v>19</v>
      </c>
      <c r="M27" s="46" t="s">
        <v>14</v>
      </c>
      <c r="N27" s="48">
        <f t="shared" si="8"/>
        <v>14.3</v>
      </c>
      <c r="O27" s="48">
        <f t="shared" si="8"/>
        <v>2.7</v>
      </c>
      <c r="P27" s="49">
        <f t="shared" si="8"/>
        <v>4565</v>
      </c>
    </row>
    <row r="28" spans="1:16" ht="13.5">
      <c r="A28" s="51">
        <v>20</v>
      </c>
      <c r="B28" s="35">
        <v>2015</v>
      </c>
      <c r="C28" s="46" t="s">
        <v>15</v>
      </c>
      <c r="D28" s="46">
        <v>7010</v>
      </c>
      <c r="E28" s="46">
        <v>5279</v>
      </c>
      <c r="F28" s="47">
        <f t="shared" si="6"/>
        <v>0.7530670470756062</v>
      </c>
      <c r="G28" s="48">
        <v>19.9</v>
      </c>
      <c r="H28" s="46">
        <v>7010</v>
      </c>
      <c r="I28" s="46">
        <v>5281</v>
      </c>
      <c r="J28" s="47">
        <f t="shared" si="7"/>
        <v>0.7533523537803138</v>
      </c>
      <c r="K28" s="48">
        <v>4.6</v>
      </c>
      <c r="L28" s="35">
        <v>20</v>
      </c>
      <c r="M28" s="46" t="s">
        <v>15</v>
      </c>
      <c r="N28" s="48">
        <f t="shared" si="8"/>
        <v>19.9</v>
      </c>
      <c r="O28" s="48">
        <f t="shared" si="8"/>
        <v>4.6</v>
      </c>
      <c r="P28" s="49">
        <f t="shared" si="8"/>
        <v>5279</v>
      </c>
    </row>
    <row r="29" spans="1:16" ht="13.5">
      <c r="A29" s="51">
        <v>21</v>
      </c>
      <c r="B29" s="35"/>
      <c r="C29" s="46"/>
      <c r="D29" s="46"/>
      <c r="E29" s="46"/>
      <c r="F29" s="47"/>
      <c r="G29" s="48"/>
      <c r="H29" s="46"/>
      <c r="I29" s="46"/>
      <c r="J29" s="47"/>
      <c r="K29" s="48"/>
      <c r="L29" s="35">
        <v>21</v>
      </c>
      <c r="M29" s="46"/>
      <c r="N29" s="48"/>
      <c r="O29" s="48"/>
      <c r="P29" s="49"/>
    </row>
    <row r="30" spans="1:16" ht="13.5">
      <c r="A30" s="51">
        <v>22</v>
      </c>
      <c r="B30" s="41">
        <v>2016</v>
      </c>
      <c r="C30" s="42" t="s">
        <v>10</v>
      </c>
      <c r="D30" s="42">
        <v>68238</v>
      </c>
      <c r="E30" s="42">
        <v>61126</v>
      </c>
      <c r="F30" s="43">
        <f aca="true" t="shared" si="9" ref="F30:F35">E30/D30</f>
        <v>0.8957765467921099</v>
      </c>
      <c r="G30" s="44">
        <v>8.2</v>
      </c>
      <c r="H30" s="42">
        <v>68238</v>
      </c>
      <c r="I30" s="42">
        <v>61131</v>
      </c>
      <c r="J30" s="43">
        <f aca="true" t="shared" si="10" ref="J30:J35">I30/H30</f>
        <v>0.8958498197485272</v>
      </c>
      <c r="K30" s="44">
        <v>1.3</v>
      </c>
      <c r="L30" s="35">
        <v>22</v>
      </c>
      <c r="M30" s="42" t="s">
        <v>10</v>
      </c>
      <c r="N30" s="44">
        <f aca="true" t="shared" si="11" ref="N30:P35">VLOOKUP($L30,$A$9:$K$56,N$8)</f>
        <v>8.2</v>
      </c>
      <c r="O30" s="44">
        <f t="shared" si="11"/>
        <v>1.3</v>
      </c>
      <c r="P30" s="45">
        <f t="shared" si="11"/>
        <v>61126</v>
      </c>
    </row>
    <row r="31" spans="1:16" ht="13.5">
      <c r="A31" s="51">
        <v>23</v>
      </c>
      <c r="B31" s="35">
        <v>2016</v>
      </c>
      <c r="C31" s="46" t="s">
        <v>11</v>
      </c>
      <c r="D31" s="46">
        <v>21130</v>
      </c>
      <c r="E31" s="46">
        <v>20554</v>
      </c>
      <c r="F31" s="47">
        <f t="shared" si="9"/>
        <v>0.9727401798390913</v>
      </c>
      <c r="G31" s="48">
        <v>0.5</v>
      </c>
      <c r="H31" s="46">
        <v>21130</v>
      </c>
      <c r="I31" s="46">
        <v>20555</v>
      </c>
      <c r="J31" s="47">
        <f t="shared" si="10"/>
        <v>0.9727875059157596</v>
      </c>
      <c r="K31" s="48">
        <v>0.4</v>
      </c>
      <c r="L31" s="35">
        <v>23</v>
      </c>
      <c r="M31" s="46" t="s">
        <v>11</v>
      </c>
      <c r="N31" s="48">
        <f t="shared" si="11"/>
        <v>0.5</v>
      </c>
      <c r="O31" s="48">
        <f t="shared" si="11"/>
        <v>0.4</v>
      </c>
      <c r="P31" s="49">
        <f t="shared" si="11"/>
        <v>20554</v>
      </c>
    </row>
    <row r="32" spans="1:16" ht="13.5">
      <c r="A32" s="51">
        <v>24</v>
      </c>
      <c r="B32" s="35">
        <v>2016</v>
      </c>
      <c r="C32" s="46" t="s">
        <v>12</v>
      </c>
      <c r="D32" s="46">
        <v>3681</v>
      </c>
      <c r="E32" s="46">
        <v>3480</v>
      </c>
      <c r="F32" s="47">
        <f t="shared" si="9"/>
        <v>0.9453952730236349</v>
      </c>
      <c r="G32" s="48">
        <v>3</v>
      </c>
      <c r="H32" s="46">
        <v>3681</v>
      </c>
      <c r="I32" s="46">
        <v>3479</v>
      </c>
      <c r="J32" s="47">
        <f t="shared" si="10"/>
        <v>0.9451236077152948</v>
      </c>
      <c r="K32" s="48">
        <v>0.9</v>
      </c>
      <c r="L32" s="35">
        <v>24</v>
      </c>
      <c r="M32" s="46" t="s">
        <v>12</v>
      </c>
      <c r="N32" s="48">
        <f t="shared" si="11"/>
        <v>3</v>
      </c>
      <c r="O32" s="48">
        <f t="shared" si="11"/>
        <v>0.9</v>
      </c>
      <c r="P32" s="49">
        <f t="shared" si="11"/>
        <v>3480</v>
      </c>
    </row>
    <row r="33" spans="1:16" ht="13.5">
      <c r="A33" s="51">
        <v>25</v>
      </c>
      <c r="B33" s="35">
        <v>2016</v>
      </c>
      <c r="C33" s="46" t="s">
        <v>13</v>
      </c>
      <c r="D33" s="46">
        <v>31986</v>
      </c>
      <c r="E33" s="46">
        <v>28110</v>
      </c>
      <c r="F33" s="47">
        <f t="shared" si="9"/>
        <v>0.8788219846182705</v>
      </c>
      <c r="G33" s="48">
        <v>9.7</v>
      </c>
      <c r="H33" s="46">
        <v>31986</v>
      </c>
      <c r="I33" s="46">
        <v>28111</v>
      </c>
      <c r="J33" s="47">
        <f t="shared" si="10"/>
        <v>0.8788532482961295</v>
      </c>
      <c r="K33" s="48">
        <v>1.4</v>
      </c>
      <c r="L33" s="35">
        <v>25</v>
      </c>
      <c r="M33" s="46" t="s">
        <v>13</v>
      </c>
      <c r="N33" s="48">
        <f t="shared" si="11"/>
        <v>9.7</v>
      </c>
      <c r="O33" s="48">
        <f t="shared" si="11"/>
        <v>1.4</v>
      </c>
      <c r="P33" s="49">
        <f t="shared" si="11"/>
        <v>28110</v>
      </c>
    </row>
    <row r="34" spans="1:16" ht="13.5">
      <c r="A34" s="51">
        <v>26</v>
      </c>
      <c r="B34" s="35">
        <v>2016</v>
      </c>
      <c r="C34" s="46" t="s">
        <v>14</v>
      </c>
      <c r="D34" s="46">
        <v>4997</v>
      </c>
      <c r="E34" s="46">
        <v>4115</v>
      </c>
      <c r="F34" s="47">
        <f t="shared" si="9"/>
        <v>0.8234940964578747</v>
      </c>
      <c r="G34" s="48">
        <v>18.6</v>
      </c>
      <c r="H34" s="46">
        <v>4997</v>
      </c>
      <c r="I34" s="46">
        <v>4115</v>
      </c>
      <c r="J34" s="47">
        <f t="shared" si="10"/>
        <v>0.8234940964578747</v>
      </c>
      <c r="K34" s="48">
        <v>2.4</v>
      </c>
      <c r="L34" s="35">
        <v>26</v>
      </c>
      <c r="M34" s="46" t="s">
        <v>14</v>
      </c>
      <c r="N34" s="48">
        <f t="shared" si="11"/>
        <v>18.6</v>
      </c>
      <c r="O34" s="48">
        <f t="shared" si="11"/>
        <v>2.4</v>
      </c>
      <c r="P34" s="49">
        <f t="shared" si="11"/>
        <v>4115</v>
      </c>
    </row>
    <row r="35" spans="1:16" ht="13.5">
      <c r="A35" s="51">
        <v>27</v>
      </c>
      <c r="B35" s="35">
        <v>2016</v>
      </c>
      <c r="C35" s="46" t="s">
        <v>15</v>
      </c>
      <c r="D35" s="46">
        <v>6444</v>
      </c>
      <c r="E35" s="46">
        <v>4867</v>
      </c>
      <c r="F35" s="47">
        <f t="shared" si="9"/>
        <v>0.755276225946617</v>
      </c>
      <c r="G35" s="48">
        <v>27</v>
      </c>
      <c r="H35" s="46">
        <v>6444</v>
      </c>
      <c r="I35" s="46">
        <v>4871</v>
      </c>
      <c r="J35" s="47">
        <f t="shared" si="10"/>
        <v>0.7558969584109249</v>
      </c>
      <c r="K35" s="48">
        <v>3.9</v>
      </c>
      <c r="L35" s="35">
        <v>27</v>
      </c>
      <c r="M35" s="46" t="s">
        <v>15</v>
      </c>
      <c r="N35" s="48">
        <f t="shared" si="11"/>
        <v>27</v>
      </c>
      <c r="O35" s="48">
        <f t="shared" si="11"/>
        <v>3.9</v>
      </c>
      <c r="P35" s="49">
        <f t="shared" si="11"/>
        <v>4867</v>
      </c>
    </row>
    <row r="36" spans="1:16" ht="13.5">
      <c r="A36" s="51">
        <v>28</v>
      </c>
      <c r="B36" s="35"/>
      <c r="C36" s="46"/>
      <c r="D36" s="46"/>
      <c r="E36" s="46"/>
      <c r="F36" s="47"/>
      <c r="G36" s="48"/>
      <c r="H36" s="46"/>
      <c r="I36" s="46"/>
      <c r="J36" s="47"/>
      <c r="K36" s="48"/>
      <c r="L36" s="35">
        <v>28</v>
      </c>
      <c r="M36" s="46"/>
      <c r="N36" s="48"/>
      <c r="O36" s="48"/>
      <c r="P36" s="49"/>
    </row>
    <row r="37" spans="1:16" ht="13.5">
      <c r="A37" s="51">
        <v>29</v>
      </c>
      <c r="B37" s="41">
        <v>2017</v>
      </c>
      <c r="C37" s="42" t="s">
        <v>10</v>
      </c>
      <c r="D37" s="42">
        <v>67635</v>
      </c>
      <c r="E37" s="42">
        <v>60961</v>
      </c>
      <c r="F37" s="43">
        <f aca="true" t="shared" si="12" ref="F37:F42">E37/D37</f>
        <v>0.9013232793671916</v>
      </c>
      <c r="G37" s="44">
        <v>9.4</v>
      </c>
      <c r="H37" s="42">
        <v>67635</v>
      </c>
      <c r="I37" s="42">
        <v>61140</v>
      </c>
      <c r="J37" s="43">
        <f aca="true" t="shared" si="13" ref="J37:J42">I37/H37</f>
        <v>0.9039698381015746</v>
      </c>
      <c r="K37" s="44">
        <v>3</v>
      </c>
      <c r="L37" s="35">
        <v>29</v>
      </c>
      <c r="M37" s="42" t="s">
        <v>10</v>
      </c>
      <c r="N37" s="44">
        <f aca="true" t="shared" si="14" ref="N37:P42">VLOOKUP($L37,$A$9:$K$56,N$8)</f>
        <v>9.4</v>
      </c>
      <c r="O37" s="44">
        <f t="shared" si="14"/>
        <v>3</v>
      </c>
      <c r="P37" s="45">
        <f t="shared" si="14"/>
        <v>60961</v>
      </c>
    </row>
    <row r="38" spans="1:16" ht="13.5">
      <c r="A38" s="51">
        <v>30</v>
      </c>
      <c r="B38" s="35">
        <v>2017</v>
      </c>
      <c r="C38" s="46" t="s">
        <v>11</v>
      </c>
      <c r="D38" s="46">
        <v>21262</v>
      </c>
      <c r="E38" s="46">
        <v>20705</v>
      </c>
      <c r="F38" s="47">
        <f t="shared" si="12"/>
        <v>0.9738030288778102</v>
      </c>
      <c r="G38" s="48">
        <v>0.8</v>
      </c>
      <c r="H38" s="46">
        <v>21262</v>
      </c>
      <c r="I38" s="46">
        <v>20725</v>
      </c>
      <c r="J38" s="47">
        <f t="shared" si="13"/>
        <v>0.9747436741604741</v>
      </c>
      <c r="K38" s="48">
        <v>0.6000000000000001</v>
      </c>
      <c r="L38" s="35">
        <v>30</v>
      </c>
      <c r="M38" s="46" t="s">
        <v>11</v>
      </c>
      <c r="N38" s="48">
        <f t="shared" si="14"/>
        <v>0.8</v>
      </c>
      <c r="O38" s="48">
        <f t="shared" si="14"/>
        <v>0.6000000000000001</v>
      </c>
      <c r="P38" s="49">
        <f t="shared" si="14"/>
        <v>20705</v>
      </c>
    </row>
    <row r="39" spans="1:16" ht="13.5">
      <c r="A39" s="51">
        <v>31</v>
      </c>
      <c r="B39" s="35">
        <v>2017</v>
      </c>
      <c r="C39" s="46" t="s">
        <v>12</v>
      </c>
      <c r="D39" s="46">
        <v>3505</v>
      </c>
      <c r="E39" s="46">
        <v>3351</v>
      </c>
      <c r="F39" s="47">
        <f t="shared" si="12"/>
        <v>0.9560627674750357</v>
      </c>
      <c r="G39" s="48">
        <v>3.6</v>
      </c>
      <c r="H39" s="46">
        <v>3505</v>
      </c>
      <c r="I39" s="46">
        <v>3358</v>
      </c>
      <c r="J39" s="47">
        <f t="shared" si="13"/>
        <v>0.9580599144079885</v>
      </c>
      <c r="K39" s="48">
        <v>1</v>
      </c>
      <c r="L39" s="35">
        <v>31</v>
      </c>
      <c r="M39" s="46" t="s">
        <v>12</v>
      </c>
      <c r="N39" s="48">
        <f t="shared" si="14"/>
        <v>3.6</v>
      </c>
      <c r="O39" s="48">
        <f t="shared" si="14"/>
        <v>1</v>
      </c>
      <c r="P39" s="49">
        <f t="shared" si="14"/>
        <v>3351</v>
      </c>
    </row>
    <row r="40" spans="1:16" ht="13.5">
      <c r="A40" s="51">
        <v>32</v>
      </c>
      <c r="B40" s="35">
        <v>2017</v>
      </c>
      <c r="C40" s="46" t="s">
        <v>13</v>
      </c>
      <c r="D40" s="46">
        <v>32059</v>
      </c>
      <c r="E40" s="46">
        <v>28222</v>
      </c>
      <c r="F40" s="47">
        <f t="shared" si="12"/>
        <v>0.8803144202875948</v>
      </c>
      <c r="G40" s="48">
        <v>11.6</v>
      </c>
      <c r="H40" s="46">
        <v>32059</v>
      </c>
      <c r="I40" s="46">
        <v>28304</v>
      </c>
      <c r="J40" s="47">
        <f t="shared" si="13"/>
        <v>0.8828722043731869</v>
      </c>
      <c r="K40" s="48">
        <v>3.4</v>
      </c>
      <c r="L40" s="35">
        <v>32</v>
      </c>
      <c r="M40" s="46" t="s">
        <v>13</v>
      </c>
      <c r="N40" s="48">
        <f t="shared" si="14"/>
        <v>11.6</v>
      </c>
      <c r="O40" s="48">
        <f t="shared" si="14"/>
        <v>3.4</v>
      </c>
      <c r="P40" s="49">
        <f t="shared" si="14"/>
        <v>28222</v>
      </c>
    </row>
    <row r="41" spans="1:16" ht="13.5">
      <c r="A41" s="51">
        <v>33</v>
      </c>
      <c r="B41" s="35">
        <v>2017</v>
      </c>
      <c r="C41" s="46" t="s">
        <v>14</v>
      </c>
      <c r="D41" s="46">
        <v>5043</v>
      </c>
      <c r="E41" s="46">
        <v>4129</v>
      </c>
      <c r="F41" s="47">
        <f t="shared" si="12"/>
        <v>0.8187586753916319</v>
      </c>
      <c r="G41" s="48">
        <v>20.3</v>
      </c>
      <c r="H41" s="46">
        <v>5043</v>
      </c>
      <c r="I41" s="46">
        <v>4146</v>
      </c>
      <c r="J41" s="47">
        <f t="shared" si="13"/>
        <v>0.8221296847114813</v>
      </c>
      <c r="K41" s="48">
        <v>7.4</v>
      </c>
      <c r="L41" s="35">
        <v>33</v>
      </c>
      <c r="M41" s="46" t="s">
        <v>14</v>
      </c>
      <c r="N41" s="48">
        <f t="shared" si="14"/>
        <v>20.3</v>
      </c>
      <c r="O41" s="48">
        <f t="shared" si="14"/>
        <v>7.4</v>
      </c>
      <c r="P41" s="49">
        <f t="shared" si="14"/>
        <v>4129</v>
      </c>
    </row>
    <row r="42" spans="1:16" ht="13.5">
      <c r="A42" s="51">
        <v>34</v>
      </c>
      <c r="B42" s="35">
        <v>2017</v>
      </c>
      <c r="C42" s="46" t="s">
        <v>15</v>
      </c>
      <c r="D42" s="46">
        <v>5766</v>
      </c>
      <c r="E42" s="46">
        <v>4554</v>
      </c>
      <c r="F42" s="47">
        <f t="shared" si="12"/>
        <v>0.7898022892819979</v>
      </c>
      <c r="G42" s="48">
        <v>29.5</v>
      </c>
      <c r="H42" s="46">
        <v>5766</v>
      </c>
      <c r="I42" s="46">
        <v>4607</v>
      </c>
      <c r="J42" s="47">
        <f t="shared" si="13"/>
        <v>0.7989941033645508</v>
      </c>
      <c r="K42" s="48">
        <v>9.3</v>
      </c>
      <c r="L42" s="35">
        <v>34</v>
      </c>
      <c r="M42" s="46" t="s">
        <v>15</v>
      </c>
      <c r="N42" s="48">
        <f t="shared" si="14"/>
        <v>29.5</v>
      </c>
      <c r="O42" s="48">
        <f t="shared" si="14"/>
        <v>9.3</v>
      </c>
      <c r="P42" s="49">
        <f t="shared" si="14"/>
        <v>4554</v>
      </c>
    </row>
    <row r="43" spans="1:16" ht="13.5">
      <c r="A43" s="51">
        <v>35</v>
      </c>
      <c r="B43" s="35"/>
      <c r="C43" s="46"/>
      <c r="D43" s="46"/>
      <c r="E43" s="46"/>
      <c r="F43" s="47"/>
      <c r="G43" s="48"/>
      <c r="H43" s="46"/>
      <c r="I43" s="46"/>
      <c r="J43" s="47"/>
      <c r="K43" s="48"/>
      <c r="L43" s="35">
        <v>35</v>
      </c>
      <c r="M43" s="46"/>
      <c r="N43" s="48"/>
      <c r="O43" s="48"/>
      <c r="P43" s="49"/>
    </row>
    <row r="44" spans="1:16" ht="13.5">
      <c r="A44" s="51">
        <v>36</v>
      </c>
      <c r="B44" s="41">
        <v>2018</v>
      </c>
      <c r="C44" s="42" t="s">
        <v>10</v>
      </c>
      <c r="D44" s="42">
        <v>67318</v>
      </c>
      <c r="E44" s="42">
        <v>61242</v>
      </c>
      <c r="F44" s="43">
        <f aca="true" t="shared" si="15" ref="F44:F49">E44/D44</f>
        <v>0.9097418223951989</v>
      </c>
      <c r="G44" s="44">
        <v>10</v>
      </c>
      <c r="H44" s="42">
        <v>67318</v>
      </c>
      <c r="I44" s="42">
        <v>61406</v>
      </c>
      <c r="J44" s="43">
        <f aca="true" t="shared" si="16" ref="J44:J49">I44/H44</f>
        <v>0.9121780207373956</v>
      </c>
      <c r="K44" s="44">
        <v>3.5</v>
      </c>
      <c r="L44" s="35">
        <v>36</v>
      </c>
      <c r="M44" s="42" t="s">
        <v>10</v>
      </c>
      <c r="N44" s="44">
        <f aca="true" t="shared" si="17" ref="N44:P49">VLOOKUP($L44,$A$9:$K$56,N$8)</f>
        <v>10</v>
      </c>
      <c r="O44" s="44">
        <f t="shared" si="17"/>
        <v>3.5</v>
      </c>
      <c r="P44" s="45">
        <f t="shared" si="17"/>
        <v>61242</v>
      </c>
    </row>
    <row r="45" spans="1:16" ht="13.5">
      <c r="A45" s="51">
        <v>37</v>
      </c>
      <c r="B45" s="35">
        <v>2018</v>
      </c>
      <c r="C45" s="46" t="s">
        <v>11</v>
      </c>
      <c r="D45" s="46">
        <v>21129</v>
      </c>
      <c r="E45" s="46">
        <v>20659</v>
      </c>
      <c r="F45" s="47">
        <f t="shared" si="15"/>
        <v>0.9777556912300629</v>
      </c>
      <c r="G45" s="48">
        <v>0.9</v>
      </c>
      <c r="H45" s="46">
        <v>21129</v>
      </c>
      <c r="I45" s="46">
        <v>20673</v>
      </c>
      <c r="J45" s="47">
        <f t="shared" si="16"/>
        <v>0.9784182876615078</v>
      </c>
      <c r="K45" s="48">
        <v>0.6000000000000001</v>
      </c>
      <c r="L45" s="35">
        <v>37</v>
      </c>
      <c r="M45" s="46" t="s">
        <v>11</v>
      </c>
      <c r="N45" s="48">
        <f t="shared" si="17"/>
        <v>0.9</v>
      </c>
      <c r="O45" s="48">
        <f t="shared" si="17"/>
        <v>0.6000000000000001</v>
      </c>
      <c r="P45" s="49">
        <f t="shared" si="17"/>
        <v>20659</v>
      </c>
    </row>
    <row r="46" spans="1:16" ht="13.5">
      <c r="A46" s="51">
        <v>38</v>
      </c>
      <c r="B46" s="35">
        <v>2018</v>
      </c>
      <c r="C46" s="46" t="s">
        <v>12</v>
      </c>
      <c r="D46" s="46">
        <v>3529</v>
      </c>
      <c r="E46" s="46">
        <v>3348</v>
      </c>
      <c r="F46" s="47">
        <f t="shared" si="15"/>
        <v>0.9487106829130065</v>
      </c>
      <c r="G46" s="48">
        <v>4.6</v>
      </c>
      <c r="H46" s="46">
        <v>3529</v>
      </c>
      <c r="I46" s="46">
        <v>3352</v>
      </c>
      <c r="J46" s="47">
        <f t="shared" si="16"/>
        <v>0.9498441484839898</v>
      </c>
      <c r="K46" s="48">
        <v>1.5</v>
      </c>
      <c r="L46" s="35">
        <v>38</v>
      </c>
      <c r="M46" s="46" t="s">
        <v>12</v>
      </c>
      <c r="N46" s="48">
        <f t="shared" si="17"/>
        <v>4.6</v>
      </c>
      <c r="O46" s="48">
        <f t="shared" si="17"/>
        <v>1.5</v>
      </c>
      <c r="P46" s="49">
        <f t="shared" si="17"/>
        <v>3348</v>
      </c>
    </row>
    <row r="47" spans="1:16" ht="13.5">
      <c r="A47" s="51">
        <v>39</v>
      </c>
      <c r="B47" s="35">
        <v>2018</v>
      </c>
      <c r="C47" s="46" t="s">
        <v>13</v>
      </c>
      <c r="D47" s="46">
        <v>32592</v>
      </c>
      <c r="E47" s="46">
        <v>28938</v>
      </c>
      <c r="F47" s="47">
        <f t="shared" si="15"/>
        <v>0.8878865979381443</v>
      </c>
      <c r="G47" s="48">
        <v>12.9</v>
      </c>
      <c r="H47" s="46">
        <v>32592</v>
      </c>
      <c r="I47" s="46">
        <v>29037</v>
      </c>
      <c r="J47" s="47">
        <f t="shared" si="16"/>
        <v>0.8909241531664213</v>
      </c>
      <c r="K47" s="48">
        <v>4</v>
      </c>
      <c r="L47" s="35">
        <v>39</v>
      </c>
      <c r="M47" s="46" t="s">
        <v>13</v>
      </c>
      <c r="N47" s="48">
        <f t="shared" si="17"/>
        <v>12.9</v>
      </c>
      <c r="O47" s="48">
        <f t="shared" si="17"/>
        <v>4</v>
      </c>
      <c r="P47" s="49">
        <f t="shared" si="17"/>
        <v>28938</v>
      </c>
    </row>
    <row r="48" spans="1:16" ht="13.5">
      <c r="A48" s="51">
        <v>40</v>
      </c>
      <c r="B48" s="35">
        <v>2018</v>
      </c>
      <c r="C48" s="46" t="s">
        <v>14</v>
      </c>
      <c r="D48" s="46">
        <v>4889</v>
      </c>
      <c r="E48" s="46">
        <v>4185</v>
      </c>
      <c r="F48" s="47">
        <f t="shared" si="15"/>
        <v>0.8560032726528942</v>
      </c>
      <c r="G48" s="48">
        <v>21.9</v>
      </c>
      <c r="H48" s="46">
        <v>4889</v>
      </c>
      <c r="I48" s="46">
        <v>4198</v>
      </c>
      <c r="J48" s="47">
        <f t="shared" si="16"/>
        <v>0.8586623031294743</v>
      </c>
      <c r="K48" s="48">
        <v>8.2</v>
      </c>
      <c r="L48" s="35">
        <v>40</v>
      </c>
      <c r="M48" s="46" t="s">
        <v>14</v>
      </c>
      <c r="N48" s="48">
        <f t="shared" si="17"/>
        <v>21.9</v>
      </c>
      <c r="O48" s="48">
        <f t="shared" si="17"/>
        <v>8.2</v>
      </c>
      <c r="P48" s="49">
        <f t="shared" si="17"/>
        <v>4185</v>
      </c>
    </row>
    <row r="49" spans="1:16" ht="13.5">
      <c r="A49" s="51">
        <v>41</v>
      </c>
      <c r="B49" s="35">
        <v>2018</v>
      </c>
      <c r="C49" s="46" t="s">
        <v>15</v>
      </c>
      <c r="D49" s="46">
        <v>5179</v>
      </c>
      <c r="E49" s="46">
        <v>4112</v>
      </c>
      <c r="F49" s="47">
        <f t="shared" si="15"/>
        <v>0.7939756709789535</v>
      </c>
      <c r="G49" s="48">
        <v>27.8</v>
      </c>
      <c r="H49" s="46">
        <v>5179</v>
      </c>
      <c r="I49" s="46">
        <v>4146</v>
      </c>
      <c r="J49" s="47">
        <f t="shared" si="16"/>
        <v>0.8005406449121452</v>
      </c>
      <c r="K49" s="46">
        <v>10.8</v>
      </c>
      <c r="L49" s="35">
        <v>41</v>
      </c>
      <c r="M49" s="46" t="s">
        <v>15</v>
      </c>
      <c r="N49" s="48">
        <f t="shared" si="17"/>
        <v>27.8</v>
      </c>
      <c r="O49" s="46">
        <f t="shared" si="17"/>
        <v>10.8</v>
      </c>
      <c r="P49" s="49">
        <f t="shared" si="17"/>
        <v>4112</v>
      </c>
    </row>
    <row r="50" spans="1:16" ht="13.5">
      <c r="A50" s="51">
        <v>42</v>
      </c>
      <c r="B50" s="35"/>
      <c r="C50" s="46"/>
      <c r="D50" s="46"/>
      <c r="E50" s="46"/>
      <c r="F50" s="47"/>
      <c r="G50" s="48"/>
      <c r="H50" s="46"/>
      <c r="I50" s="46"/>
      <c r="J50" s="47"/>
      <c r="K50" s="48"/>
      <c r="L50" s="35">
        <v>42</v>
      </c>
      <c r="M50" s="46"/>
      <c r="N50" s="48"/>
      <c r="O50" s="48"/>
      <c r="P50" s="49"/>
    </row>
    <row r="51" spans="1:16" ht="13.5">
      <c r="A51" s="51">
        <v>43</v>
      </c>
      <c r="B51" s="41">
        <v>2019</v>
      </c>
      <c r="C51" s="42" t="s">
        <v>10</v>
      </c>
      <c r="D51" s="42">
        <v>68109</v>
      </c>
      <c r="E51" s="42">
        <v>62595</v>
      </c>
      <c r="F51" s="43">
        <f aca="true" t="shared" si="18" ref="F51:F56">E51/D51</f>
        <v>0.9190415363608334</v>
      </c>
      <c r="G51" s="44">
        <v>10.3</v>
      </c>
      <c r="H51" s="42">
        <v>68108</v>
      </c>
      <c r="I51" s="52">
        <v>62771</v>
      </c>
      <c r="J51" s="43">
        <f aca="true" t="shared" si="19" ref="J51:J56">I51/H51</f>
        <v>0.9216391613320021</v>
      </c>
      <c r="K51" s="44">
        <v>5.3</v>
      </c>
      <c r="L51" s="35">
        <v>43</v>
      </c>
      <c r="M51" s="42" t="s">
        <v>10</v>
      </c>
      <c r="N51" s="44">
        <f aca="true" t="shared" si="20" ref="N51:P56">VLOOKUP($L51,$A$9:$K$56,N$8)</f>
        <v>10.3</v>
      </c>
      <c r="O51" s="44">
        <f t="shared" si="20"/>
        <v>5.3</v>
      </c>
      <c r="P51" s="45">
        <f t="shared" si="20"/>
        <v>62595</v>
      </c>
    </row>
    <row r="52" spans="1:16" ht="13.5">
      <c r="A52" s="51">
        <v>44</v>
      </c>
      <c r="B52" s="35">
        <v>2019</v>
      </c>
      <c r="C52" s="46" t="s">
        <v>11</v>
      </c>
      <c r="D52" s="46">
        <v>21683</v>
      </c>
      <c r="E52" s="46">
        <v>21266</v>
      </c>
      <c r="F52" s="47">
        <f t="shared" si="18"/>
        <v>0.9807683438638565</v>
      </c>
      <c r="G52" s="48">
        <v>0.8</v>
      </c>
      <c r="H52" s="46">
        <v>21683</v>
      </c>
      <c r="I52" s="50">
        <v>21280</v>
      </c>
      <c r="J52" s="47">
        <f t="shared" si="19"/>
        <v>0.981414010976341</v>
      </c>
      <c r="K52" s="48">
        <v>1.1</v>
      </c>
      <c r="L52" s="35">
        <v>44</v>
      </c>
      <c r="M52" s="46" t="s">
        <v>11</v>
      </c>
      <c r="N52" s="48">
        <f t="shared" si="20"/>
        <v>0.8</v>
      </c>
      <c r="O52" s="48">
        <f t="shared" si="20"/>
        <v>1.1</v>
      </c>
      <c r="P52" s="49">
        <f t="shared" si="20"/>
        <v>21266</v>
      </c>
    </row>
    <row r="53" spans="1:16" ht="13.5">
      <c r="A53" s="51">
        <v>45</v>
      </c>
      <c r="B53" s="35">
        <v>2019</v>
      </c>
      <c r="C53" s="46" t="s">
        <v>12</v>
      </c>
      <c r="D53" s="46">
        <v>3583</v>
      </c>
      <c r="E53" s="46">
        <v>3425</v>
      </c>
      <c r="F53" s="47">
        <f t="shared" si="18"/>
        <v>0.9559028746860173</v>
      </c>
      <c r="G53" s="48">
        <v>4.6</v>
      </c>
      <c r="H53" s="46">
        <v>3583</v>
      </c>
      <c r="I53" s="50">
        <v>3431</v>
      </c>
      <c r="J53" s="47">
        <f t="shared" si="19"/>
        <v>0.9575774490650293</v>
      </c>
      <c r="K53" s="48">
        <v>2.6</v>
      </c>
      <c r="L53" s="35">
        <v>45</v>
      </c>
      <c r="M53" s="46" t="s">
        <v>12</v>
      </c>
      <c r="N53" s="48">
        <f t="shared" si="20"/>
        <v>4.6</v>
      </c>
      <c r="O53" s="48">
        <f t="shared" si="20"/>
        <v>2.6</v>
      </c>
      <c r="P53" s="49">
        <f t="shared" si="20"/>
        <v>3425</v>
      </c>
    </row>
    <row r="54" spans="1:16" ht="13.5">
      <c r="A54" s="51">
        <v>46</v>
      </c>
      <c r="B54" s="35">
        <v>2019</v>
      </c>
      <c r="C54" s="46" t="s">
        <v>13</v>
      </c>
      <c r="D54" s="46">
        <v>32590</v>
      </c>
      <c r="E54" s="46">
        <v>29338</v>
      </c>
      <c r="F54" s="47">
        <f t="shared" si="18"/>
        <v>0.900214789812826</v>
      </c>
      <c r="G54" s="48">
        <v>13</v>
      </c>
      <c r="H54" s="46">
        <v>32590</v>
      </c>
      <c r="I54" s="50">
        <v>29438</v>
      </c>
      <c r="J54" s="47">
        <f t="shared" si="19"/>
        <v>0.9032832157103406</v>
      </c>
      <c r="K54" s="48">
        <v>6.2</v>
      </c>
      <c r="L54" s="35">
        <v>46</v>
      </c>
      <c r="M54" s="46" t="s">
        <v>13</v>
      </c>
      <c r="N54" s="48">
        <f t="shared" si="20"/>
        <v>13</v>
      </c>
      <c r="O54" s="48">
        <f t="shared" si="20"/>
        <v>6.2</v>
      </c>
      <c r="P54" s="49">
        <f t="shared" si="20"/>
        <v>29338</v>
      </c>
    </row>
    <row r="55" spans="1:16" ht="13.5">
      <c r="A55" s="51">
        <v>47</v>
      </c>
      <c r="B55" s="35">
        <v>2019</v>
      </c>
      <c r="C55" s="46" t="s">
        <v>14</v>
      </c>
      <c r="D55" s="46">
        <v>5079</v>
      </c>
      <c r="E55" s="46">
        <v>4431</v>
      </c>
      <c r="F55" s="47">
        <f t="shared" si="18"/>
        <v>0.8724158298877732</v>
      </c>
      <c r="G55" s="48">
        <v>23.3</v>
      </c>
      <c r="H55" s="46">
        <v>5078</v>
      </c>
      <c r="I55" s="50">
        <v>4459</v>
      </c>
      <c r="J55" s="47">
        <f t="shared" si="19"/>
        <v>0.87810161480898</v>
      </c>
      <c r="K55" s="48">
        <v>11.6</v>
      </c>
      <c r="L55" s="35">
        <v>47</v>
      </c>
      <c r="M55" s="46" t="s">
        <v>14</v>
      </c>
      <c r="N55" s="48">
        <f t="shared" si="20"/>
        <v>23.3</v>
      </c>
      <c r="O55" s="48">
        <f t="shared" si="20"/>
        <v>11.6</v>
      </c>
      <c r="P55" s="49">
        <f t="shared" si="20"/>
        <v>4431</v>
      </c>
    </row>
    <row r="56" spans="1:16" ht="13.5">
      <c r="A56" s="51">
        <v>48</v>
      </c>
      <c r="B56" s="35">
        <v>2019</v>
      </c>
      <c r="C56" s="46" t="s">
        <v>15</v>
      </c>
      <c r="D56" s="46">
        <v>5174</v>
      </c>
      <c r="E56" s="46">
        <v>4135</v>
      </c>
      <c r="F56" s="47">
        <f t="shared" si="18"/>
        <v>0.7991882489369927</v>
      </c>
      <c r="G56" s="48">
        <v>30.5</v>
      </c>
      <c r="H56" s="46">
        <v>5174</v>
      </c>
      <c r="I56" s="50">
        <v>4163</v>
      </c>
      <c r="J56" s="47">
        <f t="shared" si="19"/>
        <v>0.804599922690375</v>
      </c>
      <c r="K56" s="48">
        <v>15.8</v>
      </c>
      <c r="L56" s="35">
        <v>48</v>
      </c>
      <c r="M56" s="46" t="s">
        <v>15</v>
      </c>
      <c r="N56" s="48">
        <f t="shared" si="20"/>
        <v>30.5</v>
      </c>
      <c r="O56" s="48">
        <f t="shared" si="20"/>
        <v>15.8</v>
      </c>
      <c r="P56" s="49">
        <f t="shared" si="20"/>
        <v>4135</v>
      </c>
    </row>
    <row r="57" spans="1:16" ht="13.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13.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3.5">
      <c r="A61" s="51">
        <v>1</v>
      </c>
      <c r="B61" s="12" t="s">
        <v>0</v>
      </c>
      <c r="C61" s="13" t="s">
        <v>1</v>
      </c>
      <c r="D61" s="14" t="s">
        <v>22</v>
      </c>
      <c r="E61" s="14" t="s">
        <v>23</v>
      </c>
      <c r="F61" s="14" t="s">
        <v>24</v>
      </c>
      <c r="G61" s="15" t="s">
        <v>25</v>
      </c>
      <c r="H61" s="14" t="s">
        <v>26</v>
      </c>
      <c r="I61" s="14" t="s">
        <v>27</v>
      </c>
      <c r="J61" s="14" t="s">
        <v>28</v>
      </c>
      <c r="K61" s="15" t="s">
        <v>29</v>
      </c>
      <c r="L61" s="13"/>
      <c r="M61" s="13" t="s">
        <v>1</v>
      </c>
      <c r="N61" s="15" t="str">
        <f>VLOOKUP(1,$A$61:$K$61,N$68)</f>
        <v>At_neu</v>
      </c>
      <c r="O61" s="15" t="str">
        <f>VLOOKUP(1,$A$61:$K$61,O$68)</f>
        <v>Ap_neu</v>
      </c>
      <c r="P61" s="16" t="str">
        <f>VLOOKUP(1,$A$61:$K$61,P$68)</f>
        <v>At_kon</v>
      </c>
    </row>
    <row r="62" spans="1:16" ht="13.5">
      <c r="A62" s="51"/>
      <c r="B62" s="12">
        <f>2012+'A-t-p'!$M$1</f>
        <v>2013</v>
      </c>
      <c r="C62" s="17"/>
      <c r="D62" s="18"/>
      <c r="E62" s="18"/>
      <c r="F62" s="18"/>
      <c r="G62" s="19"/>
      <c r="H62" s="18"/>
      <c r="I62" s="18"/>
      <c r="J62" s="18"/>
      <c r="K62" s="19"/>
      <c r="L62" s="20">
        <v>1</v>
      </c>
      <c r="M62" s="13" t="str">
        <f>VLOOKUP($L62+7*('A-t-p'!$M$1-1),$L$69:$P$116,2)</f>
        <v>CELKEM</v>
      </c>
      <c r="N62" s="21">
        <f>VLOOKUP($L62+7*('A-t-p'!$M$1-1),$L$69:$P$116,3)</f>
        <v>2.3</v>
      </c>
      <c r="O62" s="13">
        <f>VLOOKUP($L62+7*('A-t-p'!$M$1-1),$L$69:$P$116,4)</f>
        <v>2</v>
      </c>
      <c r="P62" s="22">
        <f>VLOOKUP($L62+7*('A-t-p'!$M$1-1),$L$69:$P$116,5)</f>
        <v>41231</v>
      </c>
    </row>
    <row r="63" spans="1:16" ht="13.5">
      <c r="A63" s="51"/>
      <c r="B63" s="23">
        <f>2012+'A-t-p'!$M$1</f>
        <v>2013</v>
      </c>
      <c r="C63" s="24"/>
      <c r="D63" s="25"/>
      <c r="E63" s="25"/>
      <c r="F63" s="25"/>
      <c r="G63" s="26"/>
      <c r="H63" s="25"/>
      <c r="I63" s="25"/>
      <c r="J63" s="25"/>
      <c r="K63" s="26"/>
      <c r="L63" s="27">
        <v>2</v>
      </c>
      <c r="M63" s="28" t="str">
        <f>VLOOKUP($L63+7*('A-t-p'!$M$1-1),$L$69:$P$116,2)</f>
        <v>GYMNÁZIUM</v>
      </c>
      <c r="N63" s="29">
        <f>VLOOKUP($L63+7*('A-t-p'!$M$1-1),$L$69:$P$116,3)</f>
        <v>0.1</v>
      </c>
      <c r="O63" s="28">
        <f>VLOOKUP($L63+7*('A-t-p'!$M$1-1),$L$69:$P$116,4)</f>
        <v>0</v>
      </c>
      <c r="P63" s="30">
        <f>VLOOKUP($L63+7*('A-t-p'!$M$1-1),$L$69:$P$116,5)</f>
        <v>12748</v>
      </c>
    </row>
    <row r="64" spans="1:16" ht="13.5">
      <c r="A64" s="51"/>
      <c r="B64" s="23">
        <f>2012+'A-t-p'!$M$1</f>
        <v>2013</v>
      </c>
      <c r="C64" s="24"/>
      <c r="D64" s="25"/>
      <c r="E64" s="25"/>
      <c r="F64" s="25"/>
      <c r="G64" s="26"/>
      <c r="H64" s="25"/>
      <c r="I64" s="25"/>
      <c r="J64" s="25"/>
      <c r="K64" s="26"/>
      <c r="L64" s="31">
        <v>3</v>
      </c>
      <c r="M64" s="28" t="str">
        <f>VLOOKUP($L64+7*('A-t-p'!$M$1-1),$L$69:$P$116,2)</f>
        <v>LYCEUM</v>
      </c>
      <c r="N64" s="29">
        <f>VLOOKUP($L64+7*('A-t-p'!$M$1-1),$L$69:$P$116,3)</f>
        <v>0.7</v>
      </c>
      <c r="O64" s="28">
        <f>VLOOKUP($L64+7*('A-t-p'!$M$1-1),$L$69:$P$116,4)</f>
        <v>0.4</v>
      </c>
      <c r="P64" s="30">
        <f>VLOOKUP($L64+7*('A-t-p'!$M$1-1),$L$69:$P$116,5)</f>
        <v>2740</v>
      </c>
    </row>
    <row r="65" spans="1:16" ht="13.5">
      <c r="A65" s="51"/>
      <c r="B65" s="23">
        <f>2012+'A-t-p'!$M$1</f>
        <v>2013</v>
      </c>
      <c r="C65" s="24"/>
      <c r="D65" s="25"/>
      <c r="E65" s="25"/>
      <c r="F65" s="25"/>
      <c r="G65" s="26"/>
      <c r="H65" s="25"/>
      <c r="I65" s="25"/>
      <c r="J65" s="25"/>
      <c r="K65" s="26"/>
      <c r="L65" s="32">
        <v>4</v>
      </c>
      <c r="M65" s="28" t="str">
        <f>VLOOKUP($L65+7*('A-t-p'!$M$1-1),$L$69:$P$116,2)</f>
        <v>SOŠ</v>
      </c>
      <c r="N65" s="29">
        <f>VLOOKUP($L65+7*('A-t-p'!$M$1-1),$L$69:$P$116,3)</f>
        <v>2.8</v>
      </c>
      <c r="O65" s="28">
        <f>VLOOKUP($L65+7*('A-t-p'!$M$1-1),$L$69:$P$116,4)</f>
        <v>2.1</v>
      </c>
      <c r="P65" s="30">
        <f>VLOOKUP($L65+7*('A-t-p'!$M$1-1),$L$69:$P$116,5)</f>
        <v>20594</v>
      </c>
    </row>
    <row r="66" spans="1:16" ht="13.5">
      <c r="A66" s="51"/>
      <c r="B66" s="23">
        <f>2012+'A-t-p'!$M$1</f>
        <v>2013</v>
      </c>
      <c r="C66" s="24"/>
      <c r="D66" s="25"/>
      <c r="E66" s="25"/>
      <c r="F66" s="25"/>
      <c r="G66" s="26"/>
      <c r="H66" s="25"/>
      <c r="I66" s="25"/>
      <c r="J66" s="25"/>
      <c r="K66" s="26"/>
      <c r="L66" s="33">
        <v>5</v>
      </c>
      <c r="M66" s="28" t="str">
        <f>VLOOKUP($L66+7*('A-t-p'!$M$1-1),$L$69:$P$116,2)</f>
        <v>SOU</v>
      </c>
      <c r="N66" s="29">
        <f>VLOOKUP($L66+7*('A-t-p'!$M$1-1),$L$69:$P$116,3)</f>
        <v>4.7</v>
      </c>
      <c r="O66" s="28">
        <f>VLOOKUP($L66+7*('A-t-p'!$M$1-1),$L$69:$P$116,4)</f>
        <v>4.2</v>
      </c>
      <c r="P66" s="30">
        <f>VLOOKUP($L66+7*('A-t-p'!$M$1-1),$L$69:$P$116,5)</f>
        <v>2462</v>
      </c>
    </row>
    <row r="67" spans="1:16" ht="13.5">
      <c r="A67" s="51"/>
      <c r="B67" s="23">
        <f>2012+'A-t-p'!$M$1</f>
        <v>2013</v>
      </c>
      <c r="C67" s="24"/>
      <c r="D67" s="25"/>
      <c r="E67" s="25"/>
      <c r="F67" s="25"/>
      <c r="G67" s="26"/>
      <c r="H67" s="25"/>
      <c r="I67" s="25"/>
      <c r="J67" s="25"/>
      <c r="K67" s="26"/>
      <c r="L67" s="34">
        <v>6</v>
      </c>
      <c r="M67" s="28" t="str">
        <f>VLOOKUP($L67+7*('A-t-p'!$M$1-1),$L$69:$P$116,2)</f>
        <v>NÁSTAVBY</v>
      </c>
      <c r="N67" s="29">
        <f>VLOOKUP($L67+7*('A-t-p'!$M$1-1),$L$69:$P$116,3)</f>
        <v>8.1</v>
      </c>
      <c r="O67" s="28">
        <f>VLOOKUP($L67+7*('A-t-p'!$M$1-1),$L$69:$P$116,4)</f>
        <v>9.8</v>
      </c>
      <c r="P67" s="30">
        <f>VLOOKUP($L67+7*('A-t-p'!$M$1-1),$L$69:$P$116,5)</f>
        <v>2687</v>
      </c>
    </row>
    <row r="68" spans="1:16" ht="13.5">
      <c r="A68" s="51">
        <v>1</v>
      </c>
      <c r="B68" s="35">
        <v>2</v>
      </c>
      <c r="C68" s="36">
        <v>3</v>
      </c>
      <c r="D68" s="37">
        <v>4</v>
      </c>
      <c r="E68" s="37">
        <v>5</v>
      </c>
      <c r="F68" s="37">
        <v>6</v>
      </c>
      <c r="G68" s="37">
        <v>7</v>
      </c>
      <c r="H68" s="37">
        <v>8</v>
      </c>
      <c r="I68" s="37">
        <v>9</v>
      </c>
      <c r="J68" s="37">
        <v>10</v>
      </c>
      <c r="K68" s="37">
        <v>11</v>
      </c>
      <c r="L68" s="38"/>
      <c r="M68" s="24"/>
      <c r="N68" s="39">
        <v>7</v>
      </c>
      <c r="O68" s="39">
        <v>11</v>
      </c>
      <c r="P68" s="40">
        <v>5</v>
      </c>
    </row>
    <row r="69" spans="1:16" ht="13.5">
      <c r="A69" s="51">
        <v>1</v>
      </c>
      <c r="B69" s="41">
        <v>2013</v>
      </c>
      <c r="C69" s="42" t="s">
        <v>10</v>
      </c>
      <c r="D69" s="42">
        <v>45366</v>
      </c>
      <c r="E69" s="42">
        <v>41231</v>
      </c>
      <c r="F69" s="43">
        <f aca="true" t="shared" si="21" ref="F69:F74">E69/D69</f>
        <v>0.9088524445620068</v>
      </c>
      <c r="G69" s="44">
        <v>2.3</v>
      </c>
      <c r="H69" s="52">
        <v>45366</v>
      </c>
      <c r="I69" s="53">
        <v>41251</v>
      </c>
      <c r="J69" s="43">
        <f aca="true" t="shared" si="22" ref="J69:J74">I69/H69</f>
        <v>0.9092933033549354</v>
      </c>
      <c r="K69" s="44">
        <v>2</v>
      </c>
      <c r="L69" s="35">
        <v>1</v>
      </c>
      <c r="M69" s="42" t="s">
        <v>10</v>
      </c>
      <c r="N69" s="44">
        <f aca="true" t="shared" si="23" ref="N69:P74">VLOOKUP($L69,$A$69:$K$116,N$68)</f>
        <v>2.3</v>
      </c>
      <c r="O69" s="44">
        <f t="shared" si="23"/>
        <v>2</v>
      </c>
      <c r="P69" s="45">
        <f t="shared" si="23"/>
        <v>41231</v>
      </c>
    </row>
    <row r="70" spans="1:16" ht="13.5">
      <c r="A70" s="51">
        <v>2</v>
      </c>
      <c r="B70" s="35">
        <v>2013</v>
      </c>
      <c r="C70" s="46" t="s">
        <v>11</v>
      </c>
      <c r="D70" s="46">
        <v>13180</v>
      </c>
      <c r="E70" s="46">
        <v>12748</v>
      </c>
      <c r="F70" s="47">
        <f t="shared" si="21"/>
        <v>0.9672230652503794</v>
      </c>
      <c r="G70" s="48">
        <v>0.1</v>
      </c>
      <c r="H70" s="50">
        <v>13180</v>
      </c>
      <c r="I70" s="54">
        <v>12756</v>
      </c>
      <c r="J70" s="47">
        <f t="shared" si="22"/>
        <v>0.9678300455235205</v>
      </c>
      <c r="K70" s="48">
        <v>0</v>
      </c>
      <c r="L70" s="35">
        <v>2</v>
      </c>
      <c r="M70" s="46" t="s">
        <v>11</v>
      </c>
      <c r="N70" s="48">
        <f t="shared" si="23"/>
        <v>0.1</v>
      </c>
      <c r="O70" s="48">
        <f t="shared" si="23"/>
        <v>0</v>
      </c>
      <c r="P70" s="49">
        <f t="shared" si="23"/>
        <v>12748</v>
      </c>
    </row>
    <row r="71" spans="1:16" ht="13.5">
      <c r="A71" s="51">
        <v>3</v>
      </c>
      <c r="B71" s="35">
        <v>2013</v>
      </c>
      <c r="C71" s="46" t="s">
        <v>12</v>
      </c>
      <c r="D71" s="46">
        <v>2853</v>
      </c>
      <c r="E71" s="46">
        <v>2740</v>
      </c>
      <c r="F71" s="47">
        <f t="shared" si="21"/>
        <v>0.9603925692253767</v>
      </c>
      <c r="G71" s="48">
        <v>0.7</v>
      </c>
      <c r="H71" s="50">
        <v>2853</v>
      </c>
      <c r="I71" s="54">
        <v>2740</v>
      </c>
      <c r="J71" s="47">
        <f t="shared" si="22"/>
        <v>0.9603925692253767</v>
      </c>
      <c r="K71" s="48">
        <v>0.4</v>
      </c>
      <c r="L71" s="35">
        <v>3</v>
      </c>
      <c r="M71" s="46" t="s">
        <v>12</v>
      </c>
      <c r="N71" s="48">
        <f t="shared" si="23"/>
        <v>0.7</v>
      </c>
      <c r="O71" s="48">
        <f t="shared" si="23"/>
        <v>0.4</v>
      </c>
      <c r="P71" s="49">
        <f t="shared" si="23"/>
        <v>2740</v>
      </c>
    </row>
    <row r="72" spans="1:16" ht="13.5">
      <c r="A72" s="51">
        <v>4</v>
      </c>
      <c r="B72" s="35">
        <v>2013</v>
      </c>
      <c r="C72" s="46" t="s">
        <v>13</v>
      </c>
      <c r="D72" s="46">
        <v>22938</v>
      </c>
      <c r="E72" s="46">
        <v>20594</v>
      </c>
      <c r="F72" s="47">
        <f t="shared" si="21"/>
        <v>0.8978114918475891</v>
      </c>
      <c r="G72" s="48">
        <v>2.8</v>
      </c>
      <c r="H72" s="50">
        <v>22938</v>
      </c>
      <c r="I72" s="54">
        <v>20610</v>
      </c>
      <c r="J72" s="47">
        <f t="shared" si="22"/>
        <v>0.8985090243264452</v>
      </c>
      <c r="K72" s="48">
        <v>2.1</v>
      </c>
      <c r="L72" s="35">
        <v>4</v>
      </c>
      <c r="M72" s="46" t="s">
        <v>13</v>
      </c>
      <c r="N72" s="48">
        <f t="shared" si="23"/>
        <v>2.8</v>
      </c>
      <c r="O72" s="48">
        <f t="shared" si="23"/>
        <v>2.1</v>
      </c>
      <c r="P72" s="49">
        <f t="shared" si="23"/>
        <v>20594</v>
      </c>
    </row>
    <row r="73" spans="1:16" ht="13.5">
      <c r="A73" s="51">
        <v>5</v>
      </c>
      <c r="B73" s="35">
        <v>2013</v>
      </c>
      <c r="C73" s="46" t="s">
        <v>14</v>
      </c>
      <c r="D73" s="46">
        <v>2943</v>
      </c>
      <c r="E73" s="46">
        <v>2462</v>
      </c>
      <c r="F73" s="47">
        <f t="shared" si="21"/>
        <v>0.836561331974176</v>
      </c>
      <c r="G73" s="48">
        <v>4.7</v>
      </c>
      <c r="H73" s="50">
        <v>2943</v>
      </c>
      <c r="I73" s="54">
        <v>2461</v>
      </c>
      <c r="J73" s="47">
        <f t="shared" si="22"/>
        <v>0.836221542643561</v>
      </c>
      <c r="K73" s="48">
        <v>4.2</v>
      </c>
      <c r="L73" s="35">
        <v>5</v>
      </c>
      <c r="M73" s="46" t="s">
        <v>14</v>
      </c>
      <c r="N73" s="48">
        <f t="shared" si="23"/>
        <v>4.7</v>
      </c>
      <c r="O73" s="48">
        <f t="shared" si="23"/>
        <v>4.2</v>
      </c>
      <c r="P73" s="49">
        <f t="shared" si="23"/>
        <v>2462</v>
      </c>
    </row>
    <row r="74" spans="1:16" ht="13.5">
      <c r="A74" s="51">
        <v>6</v>
      </c>
      <c r="B74" s="35">
        <v>2013</v>
      </c>
      <c r="C74" s="46" t="s">
        <v>15</v>
      </c>
      <c r="D74" s="46">
        <v>3452</v>
      </c>
      <c r="E74" s="46">
        <v>2687</v>
      </c>
      <c r="F74" s="47">
        <f t="shared" si="21"/>
        <v>0.7783893395133256</v>
      </c>
      <c r="G74" s="48">
        <v>8.1</v>
      </c>
      <c r="H74" s="50">
        <v>3452</v>
      </c>
      <c r="I74" s="54">
        <v>2684</v>
      </c>
      <c r="J74" s="47">
        <f t="shared" si="22"/>
        <v>0.7775202780996524</v>
      </c>
      <c r="K74" s="48">
        <v>9.8</v>
      </c>
      <c r="L74" s="35">
        <v>6</v>
      </c>
      <c r="M74" s="46" t="s">
        <v>15</v>
      </c>
      <c r="N74" s="48">
        <f t="shared" si="23"/>
        <v>8.1</v>
      </c>
      <c r="O74" s="48">
        <f t="shared" si="23"/>
        <v>9.8</v>
      </c>
      <c r="P74" s="49">
        <f t="shared" si="23"/>
        <v>2687</v>
      </c>
    </row>
    <row r="75" spans="1:16" ht="13.5">
      <c r="A75" s="51">
        <v>7</v>
      </c>
      <c r="B75" s="35"/>
      <c r="C75" s="46"/>
      <c r="D75" s="46"/>
      <c r="E75" s="46"/>
      <c r="F75" s="47"/>
      <c r="G75" s="48"/>
      <c r="H75" s="46"/>
      <c r="I75" s="46"/>
      <c r="J75" s="47"/>
      <c r="K75" s="48"/>
      <c r="L75" s="35">
        <v>7</v>
      </c>
      <c r="M75" s="46"/>
      <c r="N75" s="48"/>
      <c r="O75" s="48"/>
      <c r="P75" s="49"/>
    </row>
    <row r="76" spans="1:16" ht="13.5">
      <c r="A76" s="51">
        <v>8</v>
      </c>
      <c r="B76" s="41">
        <v>2014</v>
      </c>
      <c r="C76" s="42" t="s">
        <v>10</v>
      </c>
      <c r="D76" s="42">
        <v>42801</v>
      </c>
      <c r="E76" s="42">
        <v>38409</v>
      </c>
      <c r="F76" s="43">
        <f aca="true" t="shared" si="24" ref="F76:F81">E76/D76</f>
        <v>0.8973855751033855</v>
      </c>
      <c r="G76" s="44">
        <v>4.3</v>
      </c>
      <c r="H76" s="52">
        <v>42801</v>
      </c>
      <c r="I76" s="42">
        <v>38428</v>
      </c>
      <c r="J76" s="43">
        <f aca="true" t="shared" si="25" ref="J76:J81">I76/H76</f>
        <v>0.8978294899651877</v>
      </c>
      <c r="K76" s="44">
        <v>4.1</v>
      </c>
      <c r="L76" s="35">
        <v>8</v>
      </c>
      <c r="M76" s="42" t="s">
        <v>10</v>
      </c>
      <c r="N76" s="44">
        <f aca="true" t="shared" si="26" ref="N76:P81">VLOOKUP($L76,$A$69:$K$116,N$68)</f>
        <v>4.3</v>
      </c>
      <c r="O76" s="44">
        <f t="shared" si="26"/>
        <v>4.1</v>
      </c>
      <c r="P76" s="45">
        <f t="shared" si="26"/>
        <v>38409</v>
      </c>
    </row>
    <row r="77" spans="1:16" ht="13.5">
      <c r="A77" s="51">
        <v>9</v>
      </c>
      <c r="B77" s="35">
        <v>2014</v>
      </c>
      <c r="C77" s="46" t="s">
        <v>11</v>
      </c>
      <c r="D77" s="46">
        <v>12106</v>
      </c>
      <c r="E77" s="46">
        <v>11728</v>
      </c>
      <c r="F77" s="47">
        <f t="shared" si="24"/>
        <v>0.9687758136461259</v>
      </c>
      <c r="G77" s="48">
        <v>0.2</v>
      </c>
      <c r="H77" s="50">
        <v>12106</v>
      </c>
      <c r="I77" s="46">
        <v>11730</v>
      </c>
      <c r="J77" s="47">
        <f t="shared" si="25"/>
        <v>0.9689410209813316</v>
      </c>
      <c r="K77" s="48">
        <v>0.1</v>
      </c>
      <c r="L77" s="35">
        <v>9</v>
      </c>
      <c r="M77" s="46" t="s">
        <v>11</v>
      </c>
      <c r="N77" s="48">
        <f t="shared" si="26"/>
        <v>0.2</v>
      </c>
      <c r="O77" s="48">
        <f t="shared" si="26"/>
        <v>0.1</v>
      </c>
      <c r="P77" s="49">
        <f t="shared" si="26"/>
        <v>11728</v>
      </c>
    </row>
    <row r="78" spans="1:16" ht="13.5">
      <c r="A78" s="51">
        <v>10</v>
      </c>
      <c r="B78" s="35">
        <v>2014</v>
      </c>
      <c r="C78" s="46" t="s">
        <v>12</v>
      </c>
      <c r="D78" s="46">
        <v>2642</v>
      </c>
      <c r="E78" s="46">
        <v>2507</v>
      </c>
      <c r="F78" s="47">
        <f t="shared" si="24"/>
        <v>0.9489023467070401</v>
      </c>
      <c r="G78" s="48">
        <v>1.6</v>
      </c>
      <c r="H78" s="50">
        <v>2642</v>
      </c>
      <c r="I78" s="46">
        <v>2511</v>
      </c>
      <c r="J78" s="47">
        <f t="shared" si="25"/>
        <v>0.9504163512490538</v>
      </c>
      <c r="K78" s="48">
        <v>1.1</v>
      </c>
      <c r="L78" s="35">
        <v>10</v>
      </c>
      <c r="M78" s="46" t="s">
        <v>12</v>
      </c>
      <c r="N78" s="48">
        <f t="shared" si="26"/>
        <v>1.6</v>
      </c>
      <c r="O78" s="48">
        <f t="shared" si="26"/>
        <v>1.1</v>
      </c>
      <c r="P78" s="49">
        <f t="shared" si="26"/>
        <v>2507</v>
      </c>
    </row>
    <row r="79" spans="1:16" ht="13.5">
      <c r="A79" s="51">
        <v>11</v>
      </c>
      <c r="B79" s="35">
        <v>2014</v>
      </c>
      <c r="C79" s="46" t="s">
        <v>13</v>
      </c>
      <c r="D79" s="46">
        <v>21570</v>
      </c>
      <c r="E79" s="46">
        <v>18998</v>
      </c>
      <c r="F79" s="47">
        <f t="shared" si="24"/>
        <v>0.8807603152526657</v>
      </c>
      <c r="G79" s="48">
        <v>4.8</v>
      </c>
      <c r="H79" s="50">
        <v>21570</v>
      </c>
      <c r="I79" s="46">
        <v>19016</v>
      </c>
      <c r="J79" s="47">
        <f t="shared" si="25"/>
        <v>0.8815948076031526</v>
      </c>
      <c r="K79" s="48">
        <v>4.2</v>
      </c>
      <c r="L79" s="35">
        <v>11</v>
      </c>
      <c r="M79" s="46" t="s">
        <v>13</v>
      </c>
      <c r="N79" s="48">
        <f t="shared" si="26"/>
        <v>4.8</v>
      </c>
      <c r="O79" s="48">
        <f t="shared" si="26"/>
        <v>4.2</v>
      </c>
      <c r="P79" s="49">
        <f t="shared" si="26"/>
        <v>18998</v>
      </c>
    </row>
    <row r="80" spans="1:16" ht="13.5">
      <c r="A80" s="51">
        <v>12</v>
      </c>
      <c r="B80" s="35">
        <v>2014</v>
      </c>
      <c r="C80" s="46" t="s">
        <v>14</v>
      </c>
      <c r="D80" s="46">
        <v>3046</v>
      </c>
      <c r="E80" s="46">
        <v>2550</v>
      </c>
      <c r="F80" s="47">
        <f t="shared" si="24"/>
        <v>0.8371634931057124</v>
      </c>
      <c r="G80" s="48">
        <v>10.3</v>
      </c>
      <c r="H80" s="50">
        <v>3046</v>
      </c>
      <c r="I80" s="46">
        <v>2549</v>
      </c>
      <c r="J80" s="47">
        <f t="shared" si="25"/>
        <v>0.8368351936966514</v>
      </c>
      <c r="K80" s="48">
        <v>9.8</v>
      </c>
      <c r="L80" s="35">
        <v>12</v>
      </c>
      <c r="M80" s="46" t="s">
        <v>14</v>
      </c>
      <c r="N80" s="48">
        <f t="shared" si="26"/>
        <v>10.3</v>
      </c>
      <c r="O80" s="48">
        <f t="shared" si="26"/>
        <v>9.8</v>
      </c>
      <c r="P80" s="49">
        <f t="shared" si="26"/>
        <v>2550</v>
      </c>
    </row>
    <row r="81" spans="1:16" ht="13.5">
      <c r="A81" s="51">
        <v>13</v>
      </c>
      <c r="B81" s="35">
        <v>2014</v>
      </c>
      <c r="C81" s="46" t="s">
        <v>15</v>
      </c>
      <c r="D81" s="46">
        <v>3437</v>
      </c>
      <c r="E81" s="46">
        <v>2626</v>
      </c>
      <c r="F81" s="47">
        <f t="shared" si="24"/>
        <v>0.7640384055862671</v>
      </c>
      <c r="G81" s="48">
        <v>16.3</v>
      </c>
      <c r="H81" s="50">
        <v>3437</v>
      </c>
      <c r="I81" s="46">
        <v>2622</v>
      </c>
      <c r="J81" s="47">
        <f t="shared" si="25"/>
        <v>0.7628745999418097</v>
      </c>
      <c r="K81" s="48">
        <v>19.6</v>
      </c>
      <c r="L81" s="35">
        <v>13</v>
      </c>
      <c r="M81" s="46" t="s">
        <v>15</v>
      </c>
      <c r="N81" s="48">
        <f t="shared" si="26"/>
        <v>16.3</v>
      </c>
      <c r="O81" s="48">
        <f t="shared" si="26"/>
        <v>19.6</v>
      </c>
      <c r="P81" s="49">
        <f t="shared" si="26"/>
        <v>2626</v>
      </c>
    </row>
    <row r="82" spans="1:16" ht="13.5">
      <c r="A82" s="51">
        <v>14</v>
      </c>
      <c r="B82" s="35"/>
      <c r="C82" s="46"/>
      <c r="D82" s="46"/>
      <c r="E82" s="46"/>
      <c r="F82" s="47"/>
      <c r="G82" s="48"/>
      <c r="H82" s="46"/>
      <c r="I82" s="46"/>
      <c r="J82" s="47"/>
      <c r="K82" s="48"/>
      <c r="L82" s="35">
        <v>14</v>
      </c>
      <c r="M82" s="46"/>
      <c r="N82" s="48"/>
      <c r="O82" s="48"/>
      <c r="P82" s="49"/>
    </row>
    <row r="83" spans="1:16" ht="13.5">
      <c r="A83" s="51">
        <v>15</v>
      </c>
      <c r="B83" s="41">
        <v>2015</v>
      </c>
      <c r="C83" s="42" t="s">
        <v>10</v>
      </c>
      <c r="D83" s="42">
        <v>45331</v>
      </c>
      <c r="E83" s="42">
        <v>40506</v>
      </c>
      <c r="F83" s="43">
        <f aca="true" t="shared" si="27" ref="F83:F88">E83/D83</f>
        <v>0.8935606979771018</v>
      </c>
      <c r="G83" s="44">
        <v>6.1</v>
      </c>
      <c r="H83" s="42">
        <v>45331</v>
      </c>
      <c r="I83" s="42">
        <v>40527</v>
      </c>
      <c r="J83" s="43">
        <f aca="true" t="shared" si="28" ref="J83:J88">I83/H83</f>
        <v>0.8940239571154398</v>
      </c>
      <c r="K83" s="44">
        <v>1.9</v>
      </c>
      <c r="L83" s="35">
        <v>15</v>
      </c>
      <c r="M83" s="42" t="s">
        <v>10</v>
      </c>
      <c r="N83" s="44">
        <f aca="true" t="shared" si="29" ref="N83:P88">VLOOKUP($L83,$A$69:$K$116,N$68)</f>
        <v>6.1</v>
      </c>
      <c r="O83" s="44">
        <f t="shared" si="29"/>
        <v>1.9</v>
      </c>
      <c r="P83" s="45">
        <f t="shared" si="29"/>
        <v>40506</v>
      </c>
    </row>
    <row r="84" spans="1:16" ht="13.5">
      <c r="A84" s="51">
        <v>16</v>
      </c>
      <c r="B84" s="35">
        <v>2015</v>
      </c>
      <c r="C84" s="46" t="s">
        <v>11</v>
      </c>
      <c r="D84" s="46">
        <v>12694</v>
      </c>
      <c r="E84" s="46">
        <v>12304</v>
      </c>
      <c r="F84" s="47">
        <f t="shared" si="27"/>
        <v>0.9692768236962345</v>
      </c>
      <c r="G84" s="48">
        <v>0.30000000000000004</v>
      </c>
      <c r="H84" s="46">
        <v>12694</v>
      </c>
      <c r="I84" s="46">
        <v>12313</v>
      </c>
      <c r="J84" s="47">
        <f t="shared" si="28"/>
        <v>0.9699858200724751</v>
      </c>
      <c r="K84" s="48">
        <v>0</v>
      </c>
      <c r="L84" s="35">
        <v>16</v>
      </c>
      <c r="M84" s="46" t="s">
        <v>11</v>
      </c>
      <c r="N84" s="48">
        <f t="shared" si="29"/>
        <v>0.30000000000000004</v>
      </c>
      <c r="O84" s="48">
        <f t="shared" si="29"/>
        <v>0</v>
      </c>
      <c r="P84" s="49">
        <f t="shared" si="29"/>
        <v>12304</v>
      </c>
    </row>
    <row r="85" spans="1:16" ht="13.5">
      <c r="A85" s="51">
        <v>17</v>
      </c>
      <c r="B85" s="35">
        <v>2015</v>
      </c>
      <c r="C85" s="46" t="s">
        <v>12</v>
      </c>
      <c r="D85" s="46">
        <v>2764</v>
      </c>
      <c r="E85" s="46">
        <v>2632</v>
      </c>
      <c r="F85" s="47">
        <f t="shared" si="27"/>
        <v>0.9522431259044862</v>
      </c>
      <c r="G85" s="48">
        <v>2.8</v>
      </c>
      <c r="H85" s="46">
        <v>2764</v>
      </c>
      <c r="I85" s="46">
        <v>2633</v>
      </c>
      <c r="J85" s="47">
        <f t="shared" si="28"/>
        <v>0.9526049204052098</v>
      </c>
      <c r="K85" s="48">
        <v>0.4</v>
      </c>
      <c r="L85" s="35">
        <v>17</v>
      </c>
      <c r="M85" s="46" t="s">
        <v>12</v>
      </c>
      <c r="N85" s="48">
        <f t="shared" si="29"/>
        <v>2.8</v>
      </c>
      <c r="O85" s="48">
        <f t="shared" si="29"/>
        <v>0.4</v>
      </c>
      <c r="P85" s="49">
        <f t="shared" si="29"/>
        <v>2632</v>
      </c>
    </row>
    <row r="86" spans="1:16" ht="13.5">
      <c r="A86" s="51">
        <v>18</v>
      </c>
      <c r="B86" s="35">
        <v>2015</v>
      </c>
      <c r="C86" s="46" t="s">
        <v>13</v>
      </c>
      <c r="D86" s="46">
        <v>23197</v>
      </c>
      <c r="E86" s="46">
        <v>20325</v>
      </c>
      <c r="F86" s="47">
        <f t="shared" si="27"/>
        <v>0.8761908867525973</v>
      </c>
      <c r="G86" s="48">
        <v>7.4</v>
      </c>
      <c r="H86" s="46">
        <v>23197</v>
      </c>
      <c r="I86" s="46">
        <v>20342</v>
      </c>
      <c r="J86" s="47">
        <f t="shared" si="28"/>
        <v>0.876923740138811</v>
      </c>
      <c r="K86" s="48">
        <v>1.8</v>
      </c>
      <c r="L86" s="35">
        <v>18</v>
      </c>
      <c r="M86" s="46" t="s">
        <v>13</v>
      </c>
      <c r="N86" s="48">
        <f t="shared" si="29"/>
        <v>7.4</v>
      </c>
      <c r="O86" s="48">
        <f t="shared" si="29"/>
        <v>1.8</v>
      </c>
      <c r="P86" s="49">
        <f t="shared" si="29"/>
        <v>20325</v>
      </c>
    </row>
    <row r="87" spans="1:16" ht="13.5">
      <c r="A87" s="51">
        <v>19</v>
      </c>
      <c r="B87" s="35">
        <v>2015</v>
      </c>
      <c r="C87" s="46" t="s">
        <v>14</v>
      </c>
      <c r="D87" s="46">
        <v>3371</v>
      </c>
      <c r="E87" s="46">
        <v>2790</v>
      </c>
      <c r="F87" s="47">
        <f t="shared" si="27"/>
        <v>0.8276475823197864</v>
      </c>
      <c r="G87" s="48">
        <v>13</v>
      </c>
      <c r="H87" s="46">
        <v>3371</v>
      </c>
      <c r="I87" s="46">
        <v>2791</v>
      </c>
      <c r="J87" s="47">
        <f t="shared" si="28"/>
        <v>0.8279442301987541</v>
      </c>
      <c r="K87" s="48">
        <v>4.1</v>
      </c>
      <c r="L87" s="35">
        <v>19</v>
      </c>
      <c r="M87" s="46" t="s">
        <v>14</v>
      </c>
      <c r="N87" s="48">
        <f t="shared" si="29"/>
        <v>13</v>
      </c>
      <c r="O87" s="48">
        <f t="shared" si="29"/>
        <v>4.1</v>
      </c>
      <c r="P87" s="49">
        <f t="shared" si="29"/>
        <v>2790</v>
      </c>
    </row>
    <row r="88" spans="1:16" ht="13.5">
      <c r="A88" s="51">
        <v>20</v>
      </c>
      <c r="B88" s="35">
        <v>2015</v>
      </c>
      <c r="C88" s="46" t="s">
        <v>15</v>
      </c>
      <c r="D88" s="46">
        <v>3305</v>
      </c>
      <c r="E88" s="46">
        <v>2455</v>
      </c>
      <c r="F88" s="47">
        <f t="shared" si="27"/>
        <v>0.7428139183055976</v>
      </c>
      <c r="G88" s="48">
        <v>20.1</v>
      </c>
      <c r="H88" s="46">
        <v>3305</v>
      </c>
      <c r="I88" s="46">
        <v>2448</v>
      </c>
      <c r="J88" s="47">
        <f t="shared" si="28"/>
        <v>0.740695915279879</v>
      </c>
      <c r="K88" s="48">
        <v>10.8</v>
      </c>
      <c r="L88" s="35">
        <v>20</v>
      </c>
      <c r="M88" s="46" t="s">
        <v>15</v>
      </c>
      <c r="N88" s="48">
        <f t="shared" si="29"/>
        <v>20.1</v>
      </c>
      <c r="O88" s="48">
        <f t="shared" si="29"/>
        <v>10.8</v>
      </c>
      <c r="P88" s="49">
        <f t="shared" si="29"/>
        <v>2455</v>
      </c>
    </row>
    <row r="89" spans="1:16" ht="13.5">
      <c r="A89" s="51">
        <v>21</v>
      </c>
      <c r="B89" s="35"/>
      <c r="C89" s="46"/>
      <c r="D89" s="46"/>
      <c r="E89" s="46"/>
      <c r="F89" s="47"/>
      <c r="G89" s="48"/>
      <c r="H89" s="46"/>
      <c r="I89" s="46"/>
      <c r="J89" s="47"/>
      <c r="K89" s="48"/>
      <c r="L89" s="35">
        <v>21</v>
      </c>
      <c r="M89" s="46"/>
      <c r="N89" s="48"/>
      <c r="O89" s="48"/>
      <c r="P89" s="49"/>
    </row>
    <row r="90" spans="1:16" ht="13.5">
      <c r="A90" s="51">
        <v>22</v>
      </c>
      <c r="B90" s="41">
        <v>2016</v>
      </c>
      <c r="C90" s="42" t="s">
        <v>10</v>
      </c>
      <c r="D90" s="42">
        <v>45481</v>
      </c>
      <c r="E90" s="42">
        <v>40711</v>
      </c>
      <c r="F90" s="43">
        <f aca="true" t="shared" si="30" ref="F90:F95">E90/D90</f>
        <v>0.895121039554979</v>
      </c>
      <c r="G90" s="44">
        <v>5.6</v>
      </c>
      <c r="H90" s="42">
        <v>45481</v>
      </c>
      <c r="I90" s="42">
        <v>40733</v>
      </c>
      <c r="J90" s="43">
        <f aca="true" t="shared" si="31" ref="J90:J95">I90/H90</f>
        <v>0.8956047580308261</v>
      </c>
      <c r="K90" s="44">
        <v>3.5</v>
      </c>
      <c r="L90" s="35">
        <v>22</v>
      </c>
      <c r="M90" s="42" t="s">
        <v>10</v>
      </c>
      <c r="N90" s="44">
        <f aca="true" t="shared" si="32" ref="N90:P95">VLOOKUP($L90,$A$69:$K$116,N$68)</f>
        <v>5.6</v>
      </c>
      <c r="O90" s="44">
        <f t="shared" si="32"/>
        <v>3.5</v>
      </c>
      <c r="P90" s="45">
        <f t="shared" si="32"/>
        <v>40711</v>
      </c>
    </row>
    <row r="91" spans="1:16" ht="13.5">
      <c r="A91" s="51">
        <v>23</v>
      </c>
      <c r="B91" s="35">
        <v>2016</v>
      </c>
      <c r="C91" s="46" t="s">
        <v>11</v>
      </c>
      <c r="D91" s="46">
        <v>12723</v>
      </c>
      <c r="E91" s="46">
        <v>12338</v>
      </c>
      <c r="F91" s="47">
        <f t="shared" si="30"/>
        <v>0.9697398412324137</v>
      </c>
      <c r="G91" s="48">
        <v>0.2</v>
      </c>
      <c r="H91" s="46">
        <v>12723</v>
      </c>
      <c r="I91" s="46">
        <v>12346</v>
      </c>
      <c r="J91" s="47">
        <f t="shared" si="31"/>
        <v>0.9703686237522597</v>
      </c>
      <c r="K91" s="48">
        <v>0</v>
      </c>
      <c r="L91" s="35">
        <v>23</v>
      </c>
      <c r="M91" s="46" t="s">
        <v>11</v>
      </c>
      <c r="N91" s="48">
        <f t="shared" si="32"/>
        <v>0.2</v>
      </c>
      <c r="O91" s="48">
        <f t="shared" si="32"/>
        <v>0</v>
      </c>
      <c r="P91" s="49">
        <f t="shared" si="32"/>
        <v>12338</v>
      </c>
    </row>
    <row r="92" spans="1:16" ht="13.5">
      <c r="A92" s="51">
        <v>24</v>
      </c>
      <c r="B92" s="35">
        <v>2016</v>
      </c>
      <c r="C92" s="46" t="s">
        <v>12</v>
      </c>
      <c r="D92" s="46">
        <v>2666</v>
      </c>
      <c r="E92" s="46">
        <v>2524</v>
      </c>
      <c r="F92" s="47">
        <f t="shared" si="30"/>
        <v>0.9467366841710427</v>
      </c>
      <c r="G92" s="48">
        <v>1.7000000000000002</v>
      </c>
      <c r="H92" s="46">
        <v>2666</v>
      </c>
      <c r="I92" s="46">
        <v>2526</v>
      </c>
      <c r="J92" s="47">
        <f t="shared" si="31"/>
        <v>0.9474868717179294</v>
      </c>
      <c r="K92" s="48">
        <v>0.8</v>
      </c>
      <c r="L92" s="35">
        <v>24</v>
      </c>
      <c r="M92" s="46" t="s">
        <v>12</v>
      </c>
      <c r="N92" s="48">
        <f t="shared" si="32"/>
        <v>1.7000000000000002</v>
      </c>
      <c r="O92" s="48">
        <f t="shared" si="32"/>
        <v>0.8</v>
      </c>
      <c r="P92" s="49">
        <f t="shared" si="32"/>
        <v>2524</v>
      </c>
    </row>
    <row r="93" spans="1:16" ht="13.5">
      <c r="A93" s="51">
        <v>25</v>
      </c>
      <c r="B93" s="35">
        <v>2016</v>
      </c>
      <c r="C93" s="46" t="s">
        <v>13</v>
      </c>
      <c r="D93" s="46">
        <v>23392</v>
      </c>
      <c r="E93" s="46">
        <v>20624</v>
      </c>
      <c r="F93" s="47">
        <f t="shared" si="30"/>
        <v>0.8816689466484268</v>
      </c>
      <c r="G93" s="48">
        <v>6.6</v>
      </c>
      <c r="H93" s="46">
        <v>23392</v>
      </c>
      <c r="I93" s="46">
        <v>20639</v>
      </c>
      <c r="J93" s="47">
        <f t="shared" si="31"/>
        <v>0.8823101915184679</v>
      </c>
      <c r="K93" s="48">
        <v>3.6</v>
      </c>
      <c r="L93" s="35">
        <v>25</v>
      </c>
      <c r="M93" s="46" t="s">
        <v>13</v>
      </c>
      <c r="N93" s="48">
        <f t="shared" si="32"/>
        <v>6.6</v>
      </c>
      <c r="O93" s="48">
        <f t="shared" si="32"/>
        <v>3.6</v>
      </c>
      <c r="P93" s="49">
        <f t="shared" si="32"/>
        <v>20624</v>
      </c>
    </row>
    <row r="94" spans="1:16" ht="13.5">
      <c r="A94" s="51">
        <v>26</v>
      </c>
      <c r="B94" s="35">
        <v>2016</v>
      </c>
      <c r="C94" s="46" t="s">
        <v>14</v>
      </c>
      <c r="D94" s="46">
        <v>3308</v>
      </c>
      <c r="E94" s="46">
        <v>2747</v>
      </c>
      <c r="F94" s="47">
        <f t="shared" si="30"/>
        <v>0.8304111245465539</v>
      </c>
      <c r="G94" s="48">
        <v>11.7</v>
      </c>
      <c r="H94" s="46">
        <v>3308</v>
      </c>
      <c r="I94" s="46">
        <v>2743</v>
      </c>
      <c r="J94" s="47">
        <f t="shared" si="31"/>
        <v>0.8292019347037485</v>
      </c>
      <c r="K94" s="48">
        <v>8.4</v>
      </c>
      <c r="L94" s="35">
        <v>26</v>
      </c>
      <c r="M94" s="46" t="s">
        <v>14</v>
      </c>
      <c r="N94" s="48">
        <f t="shared" si="32"/>
        <v>11.7</v>
      </c>
      <c r="O94" s="48">
        <f t="shared" si="32"/>
        <v>8.4</v>
      </c>
      <c r="P94" s="49">
        <f t="shared" si="32"/>
        <v>2747</v>
      </c>
    </row>
    <row r="95" spans="1:16" ht="13.5">
      <c r="A95" s="51">
        <v>27</v>
      </c>
      <c r="B95" s="35">
        <v>2016</v>
      </c>
      <c r="C95" s="46" t="s">
        <v>15</v>
      </c>
      <c r="D95" s="46">
        <v>3392</v>
      </c>
      <c r="E95" s="46">
        <v>2478</v>
      </c>
      <c r="F95" s="47">
        <f t="shared" si="30"/>
        <v>0.7305424528301887</v>
      </c>
      <c r="G95" s="48">
        <v>21.9</v>
      </c>
      <c r="H95" s="46">
        <v>3392</v>
      </c>
      <c r="I95" s="46">
        <v>2479</v>
      </c>
      <c r="J95" s="47">
        <f t="shared" si="31"/>
        <v>0.7308372641509434</v>
      </c>
      <c r="K95" s="48">
        <v>17.9</v>
      </c>
      <c r="L95" s="35">
        <v>27</v>
      </c>
      <c r="M95" s="46" t="s">
        <v>15</v>
      </c>
      <c r="N95" s="48">
        <f t="shared" si="32"/>
        <v>21.9</v>
      </c>
      <c r="O95" s="48">
        <f t="shared" si="32"/>
        <v>17.9</v>
      </c>
      <c r="P95" s="49">
        <f t="shared" si="32"/>
        <v>2478</v>
      </c>
    </row>
    <row r="96" spans="1:16" ht="13.5">
      <c r="A96" s="51">
        <v>28</v>
      </c>
      <c r="B96" s="35"/>
      <c r="C96" s="46"/>
      <c r="D96" s="46"/>
      <c r="E96" s="46"/>
      <c r="F96" s="47"/>
      <c r="G96" s="48"/>
      <c r="H96" s="46"/>
      <c r="I96" s="46"/>
      <c r="J96" s="47"/>
      <c r="K96" s="48"/>
      <c r="L96" s="35">
        <v>28</v>
      </c>
      <c r="M96" s="46"/>
      <c r="N96" s="48"/>
      <c r="O96" s="48"/>
      <c r="P96" s="49"/>
    </row>
    <row r="97" spans="1:16" ht="13.5">
      <c r="A97" s="51">
        <v>29</v>
      </c>
      <c r="B97" s="41">
        <v>2017</v>
      </c>
      <c r="C97" s="42" t="s">
        <v>10</v>
      </c>
      <c r="D97" s="42">
        <v>46596</v>
      </c>
      <c r="E97" s="42">
        <v>41899</v>
      </c>
      <c r="F97" s="43">
        <f aca="true" t="shared" si="33" ref="F97:F102">E97/D97</f>
        <v>0.8991973559962229</v>
      </c>
      <c r="G97" s="44">
        <v>5.9</v>
      </c>
      <c r="H97" s="42">
        <v>46596</v>
      </c>
      <c r="I97" s="42">
        <v>41893</v>
      </c>
      <c r="J97" s="43">
        <f aca="true" t="shared" si="34" ref="J97:J102">I97/H97</f>
        <v>0.8990685895785046</v>
      </c>
      <c r="K97" s="44">
        <v>3.5</v>
      </c>
      <c r="L97" s="35">
        <v>29</v>
      </c>
      <c r="M97" s="42" t="s">
        <v>10</v>
      </c>
      <c r="N97" s="44">
        <f aca="true" t="shared" si="35" ref="N97:P102">VLOOKUP($L97,$A$69:$K$116,N$68)</f>
        <v>5.9</v>
      </c>
      <c r="O97" s="44">
        <f t="shared" si="35"/>
        <v>3.5</v>
      </c>
      <c r="P97" s="45">
        <f t="shared" si="35"/>
        <v>41899</v>
      </c>
    </row>
    <row r="98" spans="1:16" ht="13.5">
      <c r="A98" s="51">
        <v>30</v>
      </c>
      <c r="B98" s="35">
        <v>2017</v>
      </c>
      <c r="C98" s="46" t="s">
        <v>11</v>
      </c>
      <c r="D98" s="46">
        <v>12916</v>
      </c>
      <c r="E98" s="46">
        <v>12517</v>
      </c>
      <c r="F98" s="47">
        <f t="shared" si="33"/>
        <v>0.9691080829978321</v>
      </c>
      <c r="G98" s="48">
        <v>0.2</v>
      </c>
      <c r="H98" s="46">
        <v>12916</v>
      </c>
      <c r="I98" s="46">
        <v>12514</v>
      </c>
      <c r="J98" s="47">
        <f t="shared" si="34"/>
        <v>0.9688758129451843</v>
      </c>
      <c r="K98" s="48">
        <v>0.1</v>
      </c>
      <c r="L98" s="35">
        <v>30</v>
      </c>
      <c r="M98" s="46" t="s">
        <v>11</v>
      </c>
      <c r="N98" s="48">
        <f t="shared" si="35"/>
        <v>0.2</v>
      </c>
      <c r="O98" s="48">
        <f t="shared" si="35"/>
        <v>0.1</v>
      </c>
      <c r="P98" s="49">
        <f t="shared" si="35"/>
        <v>12517</v>
      </c>
    </row>
    <row r="99" spans="1:16" ht="13.5">
      <c r="A99" s="51">
        <v>31</v>
      </c>
      <c r="B99" s="35">
        <v>2017</v>
      </c>
      <c r="C99" s="46" t="s">
        <v>12</v>
      </c>
      <c r="D99" s="46">
        <v>2602</v>
      </c>
      <c r="E99" s="46">
        <v>2485</v>
      </c>
      <c r="F99" s="47">
        <f t="shared" si="33"/>
        <v>0.9550345887778632</v>
      </c>
      <c r="G99" s="48">
        <v>2</v>
      </c>
      <c r="H99" s="46">
        <v>2602</v>
      </c>
      <c r="I99" s="46">
        <v>2484</v>
      </c>
      <c r="J99" s="47">
        <f t="shared" si="34"/>
        <v>0.9546502690238279</v>
      </c>
      <c r="K99" s="48">
        <v>0.4</v>
      </c>
      <c r="L99" s="35">
        <v>31</v>
      </c>
      <c r="M99" s="46" t="s">
        <v>12</v>
      </c>
      <c r="N99" s="48">
        <f t="shared" si="35"/>
        <v>2</v>
      </c>
      <c r="O99" s="48">
        <f t="shared" si="35"/>
        <v>0.4</v>
      </c>
      <c r="P99" s="49">
        <f t="shared" si="35"/>
        <v>2485</v>
      </c>
    </row>
    <row r="100" spans="1:16" ht="13.5">
      <c r="A100" s="51">
        <v>32</v>
      </c>
      <c r="B100" s="35">
        <v>2017</v>
      </c>
      <c r="C100" s="46" t="s">
        <v>13</v>
      </c>
      <c r="D100" s="46">
        <v>24173</v>
      </c>
      <c r="E100" s="46">
        <v>21334</v>
      </c>
      <c r="F100" s="47">
        <f t="shared" si="33"/>
        <v>0.882554916642535</v>
      </c>
      <c r="G100" s="48">
        <v>7</v>
      </c>
      <c r="H100" s="46">
        <v>24173</v>
      </c>
      <c r="I100" s="46">
        <v>21333</v>
      </c>
      <c r="J100" s="47">
        <f t="shared" si="34"/>
        <v>0.8825135481735821</v>
      </c>
      <c r="K100" s="48">
        <v>3.6</v>
      </c>
      <c r="L100" s="35">
        <v>32</v>
      </c>
      <c r="M100" s="46" t="s">
        <v>13</v>
      </c>
      <c r="N100" s="48">
        <f t="shared" si="35"/>
        <v>7</v>
      </c>
      <c r="O100" s="48">
        <f t="shared" si="35"/>
        <v>3.6</v>
      </c>
      <c r="P100" s="49">
        <f t="shared" si="35"/>
        <v>21334</v>
      </c>
    </row>
    <row r="101" spans="1:16" ht="13.5">
      <c r="A101" s="51">
        <v>33</v>
      </c>
      <c r="B101" s="35">
        <v>2017</v>
      </c>
      <c r="C101" s="46" t="s">
        <v>14</v>
      </c>
      <c r="D101" s="46">
        <v>3526</v>
      </c>
      <c r="E101" s="46">
        <v>2915</v>
      </c>
      <c r="F101" s="47">
        <f t="shared" si="33"/>
        <v>0.8267158252977879</v>
      </c>
      <c r="G101" s="48">
        <v>9.9</v>
      </c>
      <c r="H101" s="46">
        <v>3526</v>
      </c>
      <c r="I101" s="46">
        <v>2916</v>
      </c>
      <c r="J101" s="47">
        <f t="shared" si="34"/>
        <v>0.8269994327850255</v>
      </c>
      <c r="K101" s="48">
        <v>7.6</v>
      </c>
      <c r="L101" s="35">
        <v>33</v>
      </c>
      <c r="M101" s="46" t="s">
        <v>14</v>
      </c>
      <c r="N101" s="48">
        <f t="shared" si="35"/>
        <v>9.9</v>
      </c>
      <c r="O101" s="48">
        <f t="shared" si="35"/>
        <v>7.6</v>
      </c>
      <c r="P101" s="49">
        <f t="shared" si="35"/>
        <v>2915</v>
      </c>
    </row>
    <row r="102" spans="1:16" ht="13.5">
      <c r="A102" s="51">
        <v>34</v>
      </c>
      <c r="B102" s="35">
        <v>2017</v>
      </c>
      <c r="C102" s="46" t="s">
        <v>15</v>
      </c>
      <c r="D102" s="46">
        <v>3379</v>
      </c>
      <c r="E102" s="46">
        <v>2648</v>
      </c>
      <c r="F102" s="47">
        <f t="shared" si="33"/>
        <v>0.7836638058597218</v>
      </c>
      <c r="G102" s="48">
        <v>23.3</v>
      </c>
      <c r="H102" s="46">
        <v>3379</v>
      </c>
      <c r="I102" s="46">
        <v>2646</v>
      </c>
      <c r="J102" s="47">
        <f t="shared" si="34"/>
        <v>0.7830719147676828</v>
      </c>
      <c r="K102" s="48">
        <v>17.1</v>
      </c>
      <c r="L102" s="35">
        <v>34</v>
      </c>
      <c r="M102" s="46" t="s">
        <v>15</v>
      </c>
      <c r="N102" s="48">
        <f t="shared" si="35"/>
        <v>23.3</v>
      </c>
      <c r="O102" s="48">
        <f t="shared" si="35"/>
        <v>17.1</v>
      </c>
      <c r="P102" s="49">
        <f t="shared" si="35"/>
        <v>2648</v>
      </c>
    </row>
    <row r="103" spans="1:16" ht="13.5">
      <c r="A103" s="51">
        <v>35</v>
      </c>
      <c r="B103" s="35"/>
      <c r="C103" s="46"/>
      <c r="D103" s="46"/>
      <c r="E103" s="46"/>
      <c r="F103" s="47"/>
      <c r="G103" s="48"/>
      <c r="H103" s="46"/>
      <c r="I103" s="46"/>
      <c r="J103" s="47"/>
      <c r="K103" s="48"/>
      <c r="L103" s="35">
        <v>35</v>
      </c>
      <c r="M103" s="46"/>
      <c r="N103" s="48"/>
      <c r="O103" s="48"/>
      <c r="P103" s="49"/>
    </row>
    <row r="104" spans="1:16" ht="13.5">
      <c r="A104" s="51">
        <v>36</v>
      </c>
      <c r="B104" s="41">
        <v>2018</v>
      </c>
      <c r="C104" s="42" t="s">
        <v>10</v>
      </c>
      <c r="D104" s="42">
        <v>48433</v>
      </c>
      <c r="E104" s="42">
        <v>43808</v>
      </c>
      <c r="F104" s="43">
        <f aca="true" t="shared" si="36" ref="F104:F109">E104/D104</f>
        <v>0.904507257448434</v>
      </c>
      <c r="G104" s="44">
        <v>6.2</v>
      </c>
      <c r="H104" s="42">
        <v>48433</v>
      </c>
      <c r="I104" s="42">
        <v>43822</v>
      </c>
      <c r="J104" s="43">
        <f aca="true" t="shared" si="37" ref="J104:J109">I104/H104</f>
        <v>0.9047963165610224</v>
      </c>
      <c r="K104" s="44">
        <v>1.9</v>
      </c>
      <c r="L104" s="35">
        <v>36</v>
      </c>
      <c r="M104" s="42" t="s">
        <v>10</v>
      </c>
      <c r="N104" s="44">
        <f aca="true" t="shared" si="38" ref="N104:P109">VLOOKUP($L104,$A$69:$K$116,N$68)</f>
        <v>6.2</v>
      </c>
      <c r="O104" s="44">
        <f t="shared" si="38"/>
        <v>1.9</v>
      </c>
      <c r="P104" s="45">
        <f t="shared" si="38"/>
        <v>43808</v>
      </c>
    </row>
    <row r="105" spans="1:16" ht="13.5">
      <c r="A105" s="51">
        <v>37</v>
      </c>
      <c r="B105" s="35">
        <v>2018</v>
      </c>
      <c r="C105" s="46" t="s">
        <v>11</v>
      </c>
      <c r="D105" s="46">
        <v>13158</v>
      </c>
      <c r="E105" s="46">
        <v>12823</v>
      </c>
      <c r="F105" s="47">
        <f t="shared" si="36"/>
        <v>0.9745402036783706</v>
      </c>
      <c r="G105" s="48">
        <v>0.30000000000000004</v>
      </c>
      <c r="H105" s="46">
        <v>13158</v>
      </c>
      <c r="I105" s="46">
        <v>12824</v>
      </c>
      <c r="J105" s="47">
        <f t="shared" si="37"/>
        <v>0.9746162030703754</v>
      </c>
      <c r="K105" s="48">
        <v>0</v>
      </c>
      <c r="L105" s="35">
        <v>37</v>
      </c>
      <c r="M105" s="46" t="s">
        <v>11</v>
      </c>
      <c r="N105" s="48">
        <f t="shared" si="38"/>
        <v>0.30000000000000004</v>
      </c>
      <c r="O105" s="48">
        <f t="shared" si="38"/>
        <v>0</v>
      </c>
      <c r="P105" s="49">
        <f t="shared" si="38"/>
        <v>12823</v>
      </c>
    </row>
    <row r="106" spans="1:16" ht="13.5">
      <c r="A106" s="51">
        <v>38</v>
      </c>
      <c r="B106" s="35">
        <v>2018</v>
      </c>
      <c r="C106" s="46" t="s">
        <v>12</v>
      </c>
      <c r="D106" s="46">
        <v>2652</v>
      </c>
      <c r="E106" s="46">
        <v>2516</v>
      </c>
      <c r="F106" s="47">
        <f t="shared" si="36"/>
        <v>0.9487179487179487</v>
      </c>
      <c r="G106" s="48">
        <v>3.7</v>
      </c>
      <c r="H106" s="46">
        <v>2652</v>
      </c>
      <c r="I106" s="46">
        <v>2516</v>
      </c>
      <c r="J106" s="47">
        <f t="shared" si="37"/>
        <v>0.9487179487179487</v>
      </c>
      <c r="K106" s="48">
        <v>0.1</v>
      </c>
      <c r="L106" s="35">
        <v>38</v>
      </c>
      <c r="M106" s="46" t="s">
        <v>12</v>
      </c>
      <c r="N106" s="48">
        <f t="shared" si="38"/>
        <v>3.7</v>
      </c>
      <c r="O106" s="48">
        <f t="shared" si="38"/>
        <v>0.1</v>
      </c>
      <c r="P106" s="49">
        <f t="shared" si="38"/>
        <v>2516</v>
      </c>
    </row>
    <row r="107" spans="1:16" ht="13.5">
      <c r="A107" s="51">
        <v>39</v>
      </c>
      <c r="B107" s="35">
        <v>2018</v>
      </c>
      <c r="C107" s="46" t="s">
        <v>13</v>
      </c>
      <c r="D107" s="46">
        <v>25716</v>
      </c>
      <c r="E107" s="46">
        <v>22799</v>
      </c>
      <c r="F107" s="47">
        <f t="shared" si="36"/>
        <v>0.8865686731995644</v>
      </c>
      <c r="G107" s="48">
        <v>7.3</v>
      </c>
      <c r="H107" s="46">
        <v>25716</v>
      </c>
      <c r="I107" s="46">
        <v>22811</v>
      </c>
      <c r="J107" s="47">
        <f t="shared" si="37"/>
        <v>0.8870353087571939</v>
      </c>
      <c r="K107" s="48">
        <v>2</v>
      </c>
      <c r="L107" s="35">
        <v>39</v>
      </c>
      <c r="M107" s="46" t="s">
        <v>13</v>
      </c>
      <c r="N107" s="48">
        <f t="shared" si="38"/>
        <v>7.3</v>
      </c>
      <c r="O107" s="48">
        <f t="shared" si="38"/>
        <v>2</v>
      </c>
      <c r="P107" s="49">
        <f t="shared" si="38"/>
        <v>22799</v>
      </c>
    </row>
    <row r="108" spans="1:16" ht="13.5">
      <c r="A108" s="51">
        <v>40</v>
      </c>
      <c r="B108" s="35">
        <v>2018</v>
      </c>
      <c r="C108" s="46" t="s">
        <v>14</v>
      </c>
      <c r="D108" s="46">
        <v>3586</v>
      </c>
      <c r="E108" s="46">
        <v>3094</v>
      </c>
      <c r="F108" s="47">
        <f t="shared" si="36"/>
        <v>0.8627997769102064</v>
      </c>
      <c r="G108" s="48">
        <v>10.4</v>
      </c>
      <c r="H108" s="46">
        <v>3586</v>
      </c>
      <c r="I108" s="46">
        <v>3093</v>
      </c>
      <c r="J108" s="47">
        <f t="shared" si="37"/>
        <v>0.862520914668154</v>
      </c>
      <c r="K108" s="48">
        <v>3.4</v>
      </c>
      <c r="L108" s="35">
        <v>40</v>
      </c>
      <c r="M108" s="46" t="s">
        <v>14</v>
      </c>
      <c r="N108" s="48">
        <f t="shared" si="38"/>
        <v>10.4</v>
      </c>
      <c r="O108" s="48">
        <f t="shared" si="38"/>
        <v>3.4</v>
      </c>
      <c r="P108" s="49">
        <f t="shared" si="38"/>
        <v>3094</v>
      </c>
    </row>
    <row r="109" spans="1:16" ht="13.5">
      <c r="A109" s="51">
        <v>41</v>
      </c>
      <c r="B109" s="35">
        <v>2018</v>
      </c>
      <c r="C109" s="46" t="s">
        <v>15</v>
      </c>
      <c r="D109" s="46">
        <v>3321</v>
      </c>
      <c r="E109" s="46">
        <v>2576</v>
      </c>
      <c r="F109" s="47">
        <f t="shared" si="36"/>
        <v>0.7756699789220114</v>
      </c>
      <c r="G109" s="48">
        <v>23.3</v>
      </c>
      <c r="H109" s="46">
        <v>3321</v>
      </c>
      <c r="I109" s="46">
        <v>2578</v>
      </c>
      <c r="J109" s="47">
        <f t="shared" si="37"/>
        <v>0.7762722071665161</v>
      </c>
      <c r="K109" s="46">
        <v>11.2</v>
      </c>
      <c r="L109" s="35">
        <v>41</v>
      </c>
      <c r="M109" s="46" t="s">
        <v>15</v>
      </c>
      <c r="N109" s="48">
        <f t="shared" si="38"/>
        <v>23.3</v>
      </c>
      <c r="O109" s="46">
        <f t="shared" si="38"/>
        <v>11.2</v>
      </c>
      <c r="P109" s="49">
        <f t="shared" si="38"/>
        <v>2576</v>
      </c>
    </row>
    <row r="110" spans="1:16" ht="13.5">
      <c r="A110" s="51">
        <v>42</v>
      </c>
      <c r="B110" s="35"/>
      <c r="C110" s="46"/>
      <c r="D110" s="46"/>
      <c r="E110" s="46"/>
      <c r="F110" s="47"/>
      <c r="G110" s="48"/>
      <c r="H110" s="46"/>
      <c r="I110" s="46"/>
      <c r="J110" s="47"/>
      <c r="K110" s="48"/>
      <c r="L110" s="35">
        <v>42</v>
      </c>
      <c r="M110" s="46"/>
      <c r="N110" s="48"/>
      <c r="O110" s="48"/>
      <c r="P110" s="49"/>
    </row>
    <row r="111" spans="1:16" ht="13.5">
      <c r="A111" s="51">
        <v>43</v>
      </c>
      <c r="B111" s="41">
        <v>2019</v>
      </c>
      <c r="C111" s="42" t="s">
        <v>10</v>
      </c>
      <c r="D111" s="42">
        <v>50330</v>
      </c>
      <c r="E111" s="42">
        <v>46064</v>
      </c>
      <c r="F111" s="43">
        <f aca="true" t="shared" si="39" ref="F111:F116">E111/D111</f>
        <v>0.9152394198291277</v>
      </c>
      <c r="G111" s="44">
        <v>3.6</v>
      </c>
      <c r="H111" s="42">
        <v>50329</v>
      </c>
      <c r="I111" s="52">
        <v>46145</v>
      </c>
      <c r="J111" s="43">
        <f aca="true" t="shared" si="40" ref="J111:J116">I111/H111</f>
        <v>0.9168670150410301</v>
      </c>
      <c r="K111" s="44">
        <v>2.3</v>
      </c>
      <c r="L111" s="35">
        <v>43</v>
      </c>
      <c r="M111" s="42" t="s">
        <v>10</v>
      </c>
      <c r="N111" s="44">
        <f aca="true" t="shared" si="41" ref="N111:P116">VLOOKUP($L111,$A$69:$K$116,N$68)</f>
        <v>3.6</v>
      </c>
      <c r="O111" s="44">
        <f t="shared" si="41"/>
        <v>2.3</v>
      </c>
      <c r="P111" s="45">
        <f t="shared" si="41"/>
        <v>46064</v>
      </c>
    </row>
    <row r="112" spans="1:16" ht="13.5">
      <c r="A112" s="51">
        <v>44</v>
      </c>
      <c r="B112" s="35">
        <v>2019</v>
      </c>
      <c r="C112" s="46" t="s">
        <v>11</v>
      </c>
      <c r="D112" s="46">
        <v>13852</v>
      </c>
      <c r="E112" s="46">
        <v>13553</v>
      </c>
      <c r="F112" s="47">
        <f t="shared" si="39"/>
        <v>0.978414669361825</v>
      </c>
      <c r="G112" s="48">
        <v>0.1</v>
      </c>
      <c r="H112" s="46">
        <v>13852</v>
      </c>
      <c r="I112" s="50">
        <v>13547</v>
      </c>
      <c r="J112" s="47">
        <f t="shared" si="40"/>
        <v>0.9779815189142362</v>
      </c>
      <c r="K112" s="48">
        <v>0</v>
      </c>
      <c r="L112" s="35">
        <v>44</v>
      </c>
      <c r="M112" s="46" t="s">
        <v>11</v>
      </c>
      <c r="N112" s="48">
        <f t="shared" si="41"/>
        <v>0.1</v>
      </c>
      <c r="O112" s="48">
        <f t="shared" si="41"/>
        <v>0</v>
      </c>
      <c r="P112" s="49">
        <f t="shared" si="41"/>
        <v>13553</v>
      </c>
    </row>
    <row r="113" spans="1:16" ht="13.5">
      <c r="A113" s="51">
        <v>45</v>
      </c>
      <c r="B113" s="35">
        <v>2019</v>
      </c>
      <c r="C113" s="46" t="s">
        <v>12</v>
      </c>
      <c r="D113" s="46">
        <v>2748</v>
      </c>
      <c r="E113" s="46">
        <v>2638</v>
      </c>
      <c r="F113" s="47">
        <f t="shared" si="39"/>
        <v>0.9599708879184862</v>
      </c>
      <c r="G113" s="48">
        <v>1</v>
      </c>
      <c r="H113" s="46">
        <v>2748</v>
      </c>
      <c r="I113" s="50">
        <v>2641</v>
      </c>
      <c r="J113" s="47">
        <f t="shared" si="40"/>
        <v>0.9610625909752547</v>
      </c>
      <c r="K113" s="48">
        <v>0.2</v>
      </c>
      <c r="L113" s="35">
        <v>45</v>
      </c>
      <c r="M113" s="46" t="s">
        <v>12</v>
      </c>
      <c r="N113" s="48">
        <f t="shared" si="41"/>
        <v>1</v>
      </c>
      <c r="O113" s="48">
        <f t="shared" si="41"/>
        <v>0.2</v>
      </c>
      <c r="P113" s="49">
        <f t="shared" si="41"/>
        <v>2638</v>
      </c>
    </row>
    <row r="114" spans="1:16" ht="13.5">
      <c r="A114" s="51">
        <v>46</v>
      </c>
      <c r="B114" s="35">
        <v>2019</v>
      </c>
      <c r="C114" s="46" t="s">
        <v>13</v>
      </c>
      <c r="D114" s="46">
        <v>26249</v>
      </c>
      <c r="E114" s="46">
        <v>23611</v>
      </c>
      <c r="F114" s="47">
        <f t="shared" si="39"/>
        <v>0.8995009333688903</v>
      </c>
      <c r="G114" s="48">
        <v>4</v>
      </c>
      <c r="H114" s="46">
        <v>26249</v>
      </c>
      <c r="I114" s="50">
        <v>23671</v>
      </c>
      <c r="J114" s="47">
        <f t="shared" si="40"/>
        <v>0.9017867347327517</v>
      </c>
      <c r="K114" s="48">
        <v>2.2</v>
      </c>
      <c r="L114" s="35">
        <v>46</v>
      </c>
      <c r="M114" s="46" t="s">
        <v>13</v>
      </c>
      <c r="N114" s="48">
        <f t="shared" si="41"/>
        <v>4</v>
      </c>
      <c r="O114" s="48">
        <f t="shared" si="41"/>
        <v>2.2</v>
      </c>
      <c r="P114" s="49">
        <f t="shared" si="41"/>
        <v>23611</v>
      </c>
    </row>
    <row r="115" spans="1:16" ht="13.5">
      <c r="A115" s="51">
        <v>47</v>
      </c>
      <c r="B115" s="35">
        <v>2019</v>
      </c>
      <c r="C115" s="46" t="s">
        <v>14</v>
      </c>
      <c r="D115" s="46">
        <v>4011</v>
      </c>
      <c r="E115" s="46">
        <v>3495</v>
      </c>
      <c r="F115" s="47">
        <f t="shared" si="39"/>
        <v>0.8713537771129394</v>
      </c>
      <c r="G115" s="48">
        <v>6</v>
      </c>
      <c r="H115" s="46">
        <v>4010</v>
      </c>
      <c r="I115" s="50">
        <v>3511</v>
      </c>
      <c r="J115" s="47">
        <f t="shared" si="40"/>
        <v>0.8755610972568578</v>
      </c>
      <c r="K115" s="48">
        <v>4.6</v>
      </c>
      <c r="L115" s="35">
        <v>47</v>
      </c>
      <c r="M115" s="46" t="s">
        <v>14</v>
      </c>
      <c r="N115" s="48">
        <f t="shared" si="41"/>
        <v>6</v>
      </c>
      <c r="O115" s="48">
        <f t="shared" si="41"/>
        <v>4.6</v>
      </c>
      <c r="P115" s="49">
        <f t="shared" si="41"/>
        <v>3495</v>
      </c>
    </row>
    <row r="116" spans="1:16" ht="13.5">
      <c r="A116" s="51">
        <v>48</v>
      </c>
      <c r="B116" s="35">
        <v>2019</v>
      </c>
      <c r="C116" s="46" t="s">
        <v>15</v>
      </c>
      <c r="D116" s="46">
        <v>3470</v>
      </c>
      <c r="E116" s="46">
        <v>2767</v>
      </c>
      <c r="F116" s="47">
        <f t="shared" si="39"/>
        <v>0.7974063400576369</v>
      </c>
      <c r="G116" s="48">
        <v>16.3</v>
      </c>
      <c r="H116" s="46">
        <v>3470</v>
      </c>
      <c r="I116" s="50">
        <v>2775</v>
      </c>
      <c r="J116" s="47">
        <f t="shared" si="40"/>
        <v>0.7997118155619597</v>
      </c>
      <c r="K116" s="48">
        <v>13.4</v>
      </c>
      <c r="L116" s="35">
        <v>48</v>
      </c>
      <c r="M116" s="46" t="s">
        <v>15</v>
      </c>
      <c r="N116" s="48">
        <f t="shared" si="41"/>
        <v>16.3</v>
      </c>
      <c r="O116" s="48">
        <f t="shared" si="41"/>
        <v>13.4</v>
      </c>
      <c r="P116" s="49">
        <f t="shared" si="41"/>
        <v>2767</v>
      </c>
    </row>
    <row r="117" spans="1:16" ht="13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1:16" ht="13.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1:16" ht="13.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1:16" ht="13.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1:16" ht="13.5">
      <c r="A121" s="51"/>
      <c r="B121" s="51"/>
      <c r="C121" s="51">
        <v>1</v>
      </c>
      <c r="D121" s="12" t="s">
        <v>0</v>
      </c>
      <c r="E121" s="13" t="s">
        <v>1</v>
      </c>
      <c r="F121" s="14" t="s">
        <v>30</v>
      </c>
      <c r="G121" s="14" t="s">
        <v>31</v>
      </c>
      <c r="H121" s="14" t="s">
        <v>32</v>
      </c>
      <c r="I121" s="15" t="s">
        <v>33</v>
      </c>
      <c r="J121" s="14" t="s">
        <v>3</v>
      </c>
      <c r="K121" s="55" t="s">
        <v>34</v>
      </c>
      <c r="L121" s="13"/>
      <c r="M121" s="13" t="s">
        <v>1</v>
      </c>
      <c r="N121" s="15" t="str">
        <f>VLOOKUP(1,$C$121:$K$121,N$128)</f>
        <v>Mt_neu</v>
      </c>
      <c r="O121" s="15" t="str">
        <f>VLOOKUP(1,$C$121:$K$121,O$128)</f>
        <v>M_zajem</v>
      </c>
      <c r="P121" s="16" t="str">
        <f>VLOOKUP(1,$C$121:$K$121,P$128)</f>
        <v>Mt_kon</v>
      </c>
    </row>
    <row r="122" spans="1:16" ht="13.5">
      <c r="A122" s="51"/>
      <c r="B122" s="51"/>
      <c r="C122" s="51"/>
      <c r="D122" s="12">
        <f>2012+'M-t'!$M$1</f>
        <v>2013</v>
      </c>
      <c r="E122" s="17"/>
      <c r="F122" s="18"/>
      <c r="G122" s="18"/>
      <c r="H122" s="18"/>
      <c r="I122" s="19"/>
      <c r="J122" s="18"/>
      <c r="K122" s="56"/>
      <c r="L122" s="20">
        <v>1</v>
      </c>
      <c r="M122" s="13" t="str">
        <f>VLOOKUP($L122+7*('M-t'!$M$1-1),$L$129:$P$176,2)</f>
        <v>CELKEM</v>
      </c>
      <c r="N122" s="21">
        <f>VLOOKUP($L122+7*('M-t'!$M$1-1),$L$129:$P$176,3)</f>
        <v>20.2</v>
      </c>
      <c r="O122" s="57">
        <f>VLOOKUP($L122+7*('M-t'!$M$1-1),$L$129:$P$176,4)</f>
        <v>38.58931605109168</v>
      </c>
      <c r="P122" s="22">
        <f>VLOOKUP($L122+7*('M-t'!$M$1-1),$L$129:$P$176,5)</f>
        <v>30665</v>
      </c>
    </row>
    <row r="123" spans="1:16" ht="13.5">
      <c r="A123" s="51"/>
      <c r="B123" s="51"/>
      <c r="C123" s="51"/>
      <c r="D123" s="23">
        <f>2012+'M-t'!$M$1</f>
        <v>2013</v>
      </c>
      <c r="E123" s="24"/>
      <c r="F123" s="25"/>
      <c r="G123" s="25"/>
      <c r="H123" s="25"/>
      <c r="I123" s="26"/>
      <c r="J123" s="25"/>
      <c r="K123" s="58"/>
      <c r="L123" s="27">
        <v>2</v>
      </c>
      <c r="M123" s="28" t="str">
        <f>VLOOKUP($L123+7*('M-t'!$M$1-1),$L$129:$P$176,2)</f>
        <v>GYMNÁZIUM</v>
      </c>
      <c r="N123" s="29">
        <f>VLOOKUP($L123+7*('M-t'!$M$1-1),$L$129:$P$176,3)</f>
        <v>1.8</v>
      </c>
      <c r="O123" s="59">
        <f>VLOOKUP($L123+7*('M-t'!$M$1-1),$L$129:$P$176,4)</f>
        <v>37.036712136497215</v>
      </c>
      <c r="P123" s="30">
        <f>VLOOKUP($L123+7*('M-t'!$M$1-1),$L$129:$P$176,5)</f>
        <v>8444</v>
      </c>
    </row>
    <row r="124" spans="1:16" ht="13.5">
      <c r="A124" s="51"/>
      <c r="B124" s="51"/>
      <c r="C124" s="51"/>
      <c r="D124" s="23">
        <f>2012+'M-t'!$M$1</f>
        <v>2013</v>
      </c>
      <c r="E124" s="24"/>
      <c r="F124" s="25"/>
      <c r="G124" s="25"/>
      <c r="H124" s="25"/>
      <c r="I124" s="26"/>
      <c r="J124" s="25"/>
      <c r="K124" s="58"/>
      <c r="L124" s="31">
        <v>3</v>
      </c>
      <c r="M124" s="28" t="str">
        <f>VLOOKUP($L124+7*('M-t'!$M$1-1),$L$129:$P$176,2)</f>
        <v>LYCEUM</v>
      </c>
      <c r="N124" s="29">
        <f>VLOOKUP($L124+7*('M-t'!$M$1-1),$L$129:$P$176,3)</f>
        <v>7.3</v>
      </c>
      <c r="O124" s="59">
        <f>VLOOKUP($L124+7*('M-t'!$M$1-1),$L$129:$P$176,4)</f>
        <v>40.52854938271605</v>
      </c>
      <c r="P124" s="30">
        <f>VLOOKUP($L124+7*('M-t'!$M$1-1),$L$129:$P$176,5)</f>
        <v>2101</v>
      </c>
    </row>
    <row r="125" spans="1:16" ht="13.5">
      <c r="A125" s="51"/>
      <c r="B125" s="51"/>
      <c r="C125" s="51"/>
      <c r="D125" s="23">
        <f>2012+'M-t'!$M$1</f>
        <v>2013</v>
      </c>
      <c r="E125" s="24"/>
      <c r="F125" s="25"/>
      <c r="G125" s="25"/>
      <c r="H125" s="25"/>
      <c r="I125" s="26"/>
      <c r="J125" s="25"/>
      <c r="K125" s="58"/>
      <c r="L125" s="32">
        <v>4</v>
      </c>
      <c r="M125" s="28" t="str">
        <f>VLOOKUP($L125+7*('M-t'!$M$1-1),$L$129:$P$176,2)</f>
        <v>SOŠ</v>
      </c>
      <c r="N125" s="29">
        <f>VLOOKUP($L125+7*('M-t'!$M$1-1),$L$129:$P$176,3)</f>
        <v>22.7</v>
      </c>
      <c r="O125" s="59">
        <f>VLOOKUP($L125+7*('M-t'!$M$1-1),$L$129:$P$176,4)</f>
        <v>35.1318589553646</v>
      </c>
      <c r="P125" s="30">
        <f>VLOOKUP($L125+7*('M-t'!$M$1-1),$L$129:$P$176,5)</f>
        <v>13042</v>
      </c>
    </row>
    <row r="126" spans="1:16" ht="13.5">
      <c r="A126" s="51"/>
      <c r="B126" s="51"/>
      <c r="C126" s="51"/>
      <c r="D126" s="23">
        <f>2012+'M-t'!$M$1</f>
        <v>2013</v>
      </c>
      <c r="E126" s="24"/>
      <c r="F126" s="25"/>
      <c r="G126" s="25"/>
      <c r="H126" s="25"/>
      <c r="I126" s="26"/>
      <c r="J126" s="25"/>
      <c r="K126" s="58"/>
      <c r="L126" s="33">
        <v>5</v>
      </c>
      <c r="M126" s="28" t="str">
        <f>VLOOKUP($L126+7*('M-t'!$M$1-1),$L$129:$P$176,2)</f>
        <v>SOU</v>
      </c>
      <c r="N126" s="29">
        <f>VLOOKUP($L126+7*('M-t'!$M$1-1),$L$129:$P$176,3)</f>
        <v>35.8</v>
      </c>
      <c r="O126" s="59">
        <f>VLOOKUP($L126+7*('M-t'!$M$1-1),$L$129:$P$176,4)</f>
        <v>50.21712697585548</v>
      </c>
      <c r="P126" s="30">
        <f>VLOOKUP($L126+7*('M-t'!$M$1-1),$L$129:$P$176,5)</f>
        <v>2891</v>
      </c>
    </row>
    <row r="127" spans="1:16" ht="13.5">
      <c r="A127" s="51"/>
      <c r="B127" s="51"/>
      <c r="C127" s="51"/>
      <c r="D127" s="23">
        <f>2012+'M-t'!$M$1</f>
        <v>2013</v>
      </c>
      <c r="E127" s="24"/>
      <c r="F127" s="25"/>
      <c r="G127" s="25"/>
      <c r="H127" s="25"/>
      <c r="I127" s="26"/>
      <c r="J127" s="25"/>
      <c r="K127" s="58"/>
      <c r="L127" s="34">
        <v>6</v>
      </c>
      <c r="M127" s="28" t="str">
        <f>VLOOKUP($L127+7*('M-t'!$M$1-1),$L$129:$P$176,2)</f>
        <v>NÁSTAVBY</v>
      </c>
      <c r="N127" s="29">
        <f>VLOOKUP($L127+7*('M-t'!$M$1-1),$L$129:$P$176,3)</f>
        <v>45.2</v>
      </c>
      <c r="O127" s="59">
        <f>VLOOKUP($L127+7*('M-t'!$M$1-1),$L$129:$P$176,4)</f>
        <v>48.67472680771913</v>
      </c>
      <c r="P127" s="30">
        <f>VLOOKUP($L127+7*('M-t'!$M$1-1),$L$129:$P$176,5)</f>
        <v>4187</v>
      </c>
    </row>
    <row r="128" spans="1:16" ht="13.5">
      <c r="A128" s="51"/>
      <c r="B128" s="51"/>
      <c r="C128" s="51">
        <v>1</v>
      </c>
      <c r="D128" s="35">
        <v>2</v>
      </c>
      <c r="E128" s="36">
        <v>3</v>
      </c>
      <c r="F128" s="37">
        <v>4</v>
      </c>
      <c r="G128" s="37">
        <v>5</v>
      </c>
      <c r="H128" s="37">
        <v>6</v>
      </c>
      <c r="I128" s="37">
        <v>7</v>
      </c>
      <c r="J128" s="37">
        <v>8</v>
      </c>
      <c r="K128" s="37">
        <v>9</v>
      </c>
      <c r="L128" s="38"/>
      <c r="M128" s="24"/>
      <c r="N128" s="60">
        <v>7</v>
      </c>
      <c r="O128" s="60">
        <v>9</v>
      </c>
      <c r="P128" s="61">
        <v>5</v>
      </c>
    </row>
    <row r="129" spans="1:16" ht="13.5">
      <c r="A129" s="51"/>
      <c r="B129" s="51"/>
      <c r="C129" s="51">
        <v>1</v>
      </c>
      <c r="D129" s="41">
        <v>2013</v>
      </c>
      <c r="E129" s="42" t="s">
        <v>10</v>
      </c>
      <c r="F129" s="52">
        <v>34301</v>
      </c>
      <c r="G129" s="52">
        <v>30665</v>
      </c>
      <c r="H129" s="43">
        <f aca="true" t="shared" si="42" ref="H129:H134">G129/F129</f>
        <v>0.893997259555115</v>
      </c>
      <c r="I129" s="44">
        <v>20.2</v>
      </c>
      <c r="J129" s="42">
        <v>79465</v>
      </c>
      <c r="K129" s="62">
        <f aca="true" t="shared" si="43" ref="K129:K134">100*G129/J129</f>
        <v>38.58931605109168</v>
      </c>
      <c r="L129" s="35">
        <v>1</v>
      </c>
      <c r="M129" s="42" t="s">
        <v>10</v>
      </c>
      <c r="N129" s="44">
        <f aca="true" t="shared" si="44" ref="N129:P134">VLOOKUP($L129,$C$129:$K$176,N$128)</f>
        <v>20.2</v>
      </c>
      <c r="O129" s="62">
        <f t="shared" si="44"/>
        <v>38.58931605109168</v>
      </c>
      <c r="P129" s="63">
        <f t="shared" si="44"/>
        <v>30665</v>
      </c>
    </row>
    <row r="130" spans="1:16" ht="13.5">
      <c r="A130" s="51"/>
      <c r="B130" s="51"/>
      <c r="C130" s="51">
        <v>2</v>
      </c>
      <c r="D130" s="35">
        <v>2013</v>
      </c>
      <c r="E130" s="46" t="s">
        <v>11</v>
      </c>
      <c r="F130" s="50">
        <v>8647</v>
      </c>
      <c r="G130" s="50">
        <v>8444</v>
      </c>
      <c r="H130" s="47">
        <f t="shared" si="42"/>
        <v>0.9765236498207471</v>
      </c>
      <c r="I130" s="48">
        <v>1.8</v>
      </c>
      <c r="J130" s="46">
        <v>22799</v>
      </c>
      <c r="K130" s="64">
        <f t="shared" si="43"/>
        <v>37.036712136497215</v>
      </c>
      <c r="L130" s="35">
        <v>2</v>
      </c>
      <c r="M130" s="46" t="s">
        <v>11</v>
      </c>
      <c r="N130" s="48">
        <f t="shared" si="44"/>
        <v>1.8</v>
      </c>
      <c r="O130" s="64">
        <f t="shared" si="44"/>
        <v>37.036712136497215</v>
      </c>
      <c r="P130" s="65">
        <f t="shared" si="44"/>
        <v>8444</v>
      </c>
    </row>
    <row r="131" spans="1:16" ht="13.5">
      <c r="A131" s="51"/>
      <c r="B131" s="51"/>
      <c r="C131" s="51">
        <v>3</v>
      </c>
      <c r="D131" s="35">
        <v>2013</v>
      </c>
      <c r="E131" s="46" t="s">
        <v>12</v>
      </c>
      <c r="F131" s="50">
        <v>2207</v>
      </c>
      <c r="G131" s="50">
        <v>2101</v>
      </c>
      <c r="H131" s="47">
        <f t="shared" si="42"/>
        <v>0.9519710013593112</v>
      </c>
      <c r="I131" s="48">
        <v>7.3</v>
      </c>
      <c r="J131" s="46">
        <v>5184</v>
      </c>
      <c r="K131" s="64">
        <f t="shared" si="43"/>
        <v>40.52854938271605</v>
      </c>
      <c r="L131" s="35">
        <v>3</v>
      </c>
      <c r="M131" s="46" t="s">
        <v>12</v>
      </c>
      <c r="N131" s="48">
        <f t="shared" si="44"/>
        <v>7.3</v>
      </c>
      <c r="O131" s="64">
        <f t="shared" si="44"/>
        <v>40.52854938271605</v>
      </c>
      <c r="P131" s="65">
        <f t="shared" si="44"/>
        <v>2101</v>
      </c>
    </row>
    <row r="132" spans="1:16" ht="13.5">
      <c r="A132" s="51"/>
      <c r="B132" s="51"/>
      <c r="C132" s="51">
        <v>4</v>
      </c>
      <c r="D132" s="35">
        <v>2013</v>
      </c>
      <c r="E132" s="46" t="s">
        <v>13</v>
      </c>
      <c r="F132" s="50">
        <v>14784</v>
      </c>
      <c r="G132" s="50">
        <v>13042</v>
      </c>
      <c r="H132" s="47">
        <f t="shared" si="42"/>
        <v>0.8821699134199135</v>
      </c>
      <c r="I132" s="48">
        <v>22.7</v>
      </c>
      <c r="J132" s="46">
        <v>37123</v>
      </c>
      <c r="K132" s="64">
        <f t="shared" si="43"/>
        <v>35.1318589553646</v>
      </c>
      <c r="L132" s="35">
        <v>4</v>
      </c>
      <c r="M132" s="46" t="s">
        <v>13</v>
      </c>
      <c r="N132" s="48">
        <f t="shared" si="44"/>
        <v>22.7</v>
      </c>
      <c r="O132" s="64">
        <f t="shared" si="44"/>
        <v>35.1318589553646</v>
      </c>
      <c r="P132" s="65">
        <f t="shared" si="44"/>
        <v>13042</v>
      </c>
    </row>
    <row r="133" spans="1:16" ht="13.5">
      <c r="A133" s="51"/>
      <c r="B133" s="51"/>
      <c r="C133" s="51">
        <v>5</v>
      </c>
      <c r="D133" s="35">
        <v>2013</v>
      </c>
      <c r="E133" s="46" t="s">
        <v>14</v>
      </c>
      <c r="F133" s="50">
        <v>3541</v>
      </c>
      <c r="G133" s="50">
        <v>2891</v>
      </c>
      <c r="H133" s="47">
        <f t="shared" si="42"/>
        <v>0.8164360350183564</v>
      </c>
      <c r="I133" s="48">
        <v>35.8</v>
      </c>
      <c r="J133" s="46">
        <v>5757</v>
      </c>
      <c r="K133" s="64">
        <f t="shared" si="43"/>
        <v>50.21712697585548</v>
      </c>
      <c r="L133" s="35">
        <v>5</v>
      </c>
      <c r="M133" s="46" t="s">
        <v>14</v>
      </c>
      <c r="N133" s="48">
        <f t="shared" si="44"/>
        <v>35.8</v>
      </c>
      <c r="O133" s="64">
        <f t="shared" si="44"/>
        <v>50.21712697585548</v>
      </c>
      <c r="P133" s="65">
        <f t="shared" si="44"/>
        <v>2891</v>
      </c>
    </row>
    <row r="134" spans="1:16" ht="13.5">
      <c r="A134" s="51"/>
      <c r="B134" s="51"/>
      <c r="C134" s="51">
        <v>6</v>
      </c>
      <c r="D134" s="35">
        <v>2013</v>
      </c>
      <c r="E134" s="46" t="s">
        <v>15</v>
      </c>
      <c r="F134" s="50">
        <v>5122</v>
      </c>
      <c r="G134" s="50">
        <v>4187</v>
      </c>
      <c r="H134" s="47">
        <f t="shared" si="42"/>
        <v>0.8174541194845764</v>
      </c>
      <c r="I134" s="48">
        <v>45.2</v>
      </c>
      <c r="J134" s="46">
        <v>8602</v>
      </c>
      <c r="K134" s="64">
        <f t="shared" si="43"/>
        <v>48.67472680771913</v>
      </c>
      <c r="L134" s="35">
        <v>6</v>
      </c>
      <c r="M134" s="46" t="s">
        <v>15</v>
      </c>
      <c r="N134" s="48">
        <f t="shared" si="44"/>
        <v>45.2</v>
      </c>
      <c r="O134" s="64">
        <f t="shared" si="44"/>
        <v>48.67472680771913</v>
      </c>
      <c r="P134" s="65">
        <f t="shared" si="44"/>
        <v>4187</v>
      </c>
    </row>
    <row r="135" spans="1:16" ht="13.5">
      <c r="A135" s="51"/>
      <c r="B135" s="51"/>
      <c r="C135" s="51">
        <v>7</v>
      </c>
      <c r="D135" s="35"/>
      <c r="E135" s="46"/>
      <c r="F135" s="46"/>
      <c r="G135" s="46"/>
      <c r="H135" s="47"/>
      <c r="I135" s="48"/>
      <c r="J135" s="46"/>
      <c r="K135" s="64"/>
      <c r="L135" s="35">
        <v>7</v>
      </c>
      <c r="M135" s="46"/>
      <c r="N135" s="48"/>
      <c r="O135" s="64"/>
      <c r="P135" s="49"/>
    </row>
    <row r="136" spans="1:16" ht="13.5">
      <c r="A136" s="51"/>
      <c r="B136" s="51"/>
      <c r="C136" s="51">
        <v>8</v>
      </c>
      <c r="D136" s="41">
        <v>2014</v>
      </c>
      <c r="E136" s="42" t="s">
        <v>10</v>
      </c>
      <c r="F136" s="52">
        <v>27709</v>
      </c>
      <c r="G136" s="52">
        <v>24652</v>
      </c>
      <c r="H136" s="43">
        <f aca="true" t="shared" si="45" ref="H136:H141">G136/F136</f>
        <v>0.8896748348911906</v>
      </c>
      <c r="I136" s="44">
        <v>23.5</v>
      </c>
      <c r="J136" s="42">
        <v>69145</v>
      </c>
      <c r="K136" s="62">
        <f aca="true" t="shared" si="46" ref="K136:K141">100*G136/J136</f>
        <v>35.652614071877935</v>
      </c>
      <c r="L136" s="35">
        <v>8</v>
      </c>
      <c r="M136" s="42" t="s">
        <v>10</v>
      </c>
      <c r="N136" s="44">
        <f aca="true" t="shared" si="47" ref="N136:P141">VLOOKUP($L136,$C$129:$K$176,N$128)</f>
        <v>23.5</v>
      </c>
      <c r="O136" s="62">
        <f t="shared" si="47"/>
        <v>35.652614071877935</v>
      </c>
      <c r="P136" s="63">
        <f t="shared" si="47"/>
        <v>24652</v>
      </c>
    </row>
    <row r="137" spans="1:16" ht="13.5">
      <c r="A137" s="51"/>
      <c r="B137" s="51"/>
      <c r="C137" s="51">
        <v>9</v>
      </c>
      <c r="D137" s="35">
        <v>2014</v>
      </c>
      <c r="E137" s="46" t="s">
        <v>11</v>
      </c>
      <c r="F137" s="50">
        <v>8286</v>
      </c>
      <c r="G137" s="50">
        <v>8092</v>
      </c>
      <c r="H137" s="47">
        <f t="shared" si="45"/>
        <v>0.9765870142408882</v>
      </c>
      <c r="I137" s="48">
        <v>3.3</v>
      </c>
      <c r="J137" s="46">
        <v>21257</v>
      </c>
      <c r="K137" s="64">
        <f t="shared" si="46"/>
        <v>38.06746013078045</v>
      </c>
      <c r="L137" s="35">
        <v>9</v>
      </c>
      <c r="M137" s="46" t="s">
        <v>11</v>
      </c>
      <c r="N137" s="48">
        <f t="shared" si="47"/>
        <v>3.3</v>
      </c>
      <c r="O137" s="64">
        <f t="shared" si="47"/>
        <v>38.06746013078045</v>
      </c>
      <c r="P137" s="65">
        <f t="shared" si="47"/>
        <v>8092</v>
      </c>
    </row>
    <row r="138" spans="1:16" ht="13.5">
      <c r="A138" s="51"/>
      <c r="B138" s="51"/>
      <c r="C138" s="51">
        <v>10</v>
      </c>
      <c r="D138" s="35">
        <v>2014</v>
      </c>
      <c r="E138" s="46" t="s">
        <v>12</v>
      </c>
      <c r="F138" s="50">
        <v>1686</v>
      </c>
      <c r="G138" s="50">
        <v>1605</v>
      </c>
      <c r="H138" s="47">
        <f t="shared" si="45"/>
        <v>0.9519572953736655</v>
      </c>
      <c r="I138" s="48">
        <v>12.8</v>
      </c>
      <c r="J138" s="46">
        <v>4361</v>
      </c>
      <c r="K138" s="64">
        <f t="shared" si="46"/>
        <v>36.80348543911947</v>
      </c>
      <c r="L138" s="35">
        <v>10</v>
      </c>
      <c r="M138" s="46" t="s">
        <v>12</v>
      </c>
      <c r="N138" s="48">
        <f t="shared" si="47"/>
        <v>12.8</v>
      </c>
      <c r="O138" s="64">
        <f t="shared" si="47"/>
        <v>36.80348543911947</v>
      </c>
      <c r="P138" s="65">
        <f t="shared" si="47"/>
        <v>1605</v>
      </c>
    </row>
    <row r="139" spans="1:16" ht="13.5">
      <c r="A139" s="51"/>
      <c r="B139" s="51"/>
      <c r="C139" s="51">
        <v>11</v>
      </c>
      <c r="D139" s="35">
        <v>2014</v>
      </c>
      <c r="E139" s="46" t="s">
        <v>13</v>
      </c>
      <c r="F139" s="50">
        <v>11562</v>
      </c>
      <c r="G139" s="50">
        <v>10088</v>
      </c>
      <c r="H139" s="47">
        <f t="shared" si="45"/>
        <v>0.8725134059851237</v>
      </c>
      <c r="I139" s="48">
        <v>28.8</v>
      </c>
      <c r="J139" s="46">
        <v>31787</v>
      </c>
      <c r="K139" s="64">
        <f t="shared" si="46"/>
        <v>31.736244376631955</v>
      </c>
      <c r="L139" s="35">
        <v>11</v>
      </c>
      <c r="M139" s="46" t="s">
        <v>13</v>
      </c>
      <c r="N139" s="48">
        <f t="shared" si="47"/>
        <v>28.8</v>
      </c>
      <c r="O139" s="64">
        <f t="shared" si="47"/>
        <v>31.736244376631955</v>
      </c>
      <c r="P139" s="65">
        <f t="shared" si="47"/>
        <v>10088</v>
      </c>
    </row>
    <row r="140" spans="1:16" ht="13.5">
      <c r="A140" s="51"/>
      <c r="B140" s="51"/>
      <c r="C140" s="51">
        <v>12</v>
      </c>
      <c r="D140" s="35">
        <v>2014</v>
      </c>
      <c r="E140" s="46" t="s">
        <v>14</v>
      </c>
      <c r="F140" s="50">
        <v>2602</v>
      </c>
      <c r="G140" s="50">
        <v>2082</v>
      </c>
      <c r="H140" s="47">
        <f t="shared" si="45"/>
        <v>0.8001537279016141</v>
      </c>
      <c r="I140" s="48">
        <v>46.1</v>
      </c>
      <c r="J140" s="46">
        <v>4953</v>
      </c>
      <c r="K140" s="64">
        <f t="shared" si="46"/>
        <v>42.0351302241066</v>
      </c>
      <c r="L140" s="35">
        <v>12</v>
      </c>
      <c r="M140" s="46" t="s">
        <v>14</v>
      </c>
      <c r="N140" s="48">
        <f t="shared" si="47"/>
        <v>46.1</v>
      </c>
      <c r="O140" s="64">
        <f t="shared" si="47"/>
        <v>42.0351302241066</v>
      </c>
      <c r="P140" s="65">
        <f t="shared" si="47"/>
        <v>2082</v>
      </c>
    </row>
    <row r="141" spans="1:16" ht="13.5">
      <c r="A141" s="51"/>
      <c r="B141" s="51"/>
      <c r="C141" s="51">
        <v>13</v>
      </c>
      <c r="D141" s="35">
        <v>2014</v>
      </c>
      <c r="E141" s="46" t="s">
        <v>15</v>
      </c>
      <c r="F141" s="50">
        <v>3573</v>
      </c>
      <c r="G141" s="50">
        <v>2785</v>
      </c>
      <c r="H141" s="47">
        <f t="shared" si="45"/>
        <v>0.7794570389028828</v>
      </c>
      <c r="I141" s="48">
        <v>52.6</v>
      </c>
      <c r="J141" s="46">
        <v>6787</v>
      </c>
      <c r="K141" s="64">
        <f t="shared" si="46"/>
        <v>41.034330337409756</v>
      </c>
      <c r="L141" s="35">
        <v>13</v>
      </c>
      <c r="M141" s="46" t="s">
        <v>15</v>
      </c>
      <c r="N141" s="48">
        <f t="shared" si="47"/>
        <v>52.6</v>
      </c>
      <c r="O141" s="64">
        <f t="shared" si="47"/>
        <v>41.034330337409756</v>
      </c>
      <c r="P141" s="65">
        <f t="shared" si="47"/>
        <v>2785</v>
      </c>
    </row>
    <row r="142" spans="1:16" ht="13.5">
      <c r="A142" s="51"/>
      <c r="B142" s="51"/>
      <c r="C142" s="51">
        <v>14</v>
      </c>
      <c r="D142" s="35"/>
      <c r="E142" s="46"/>
      <c r="F142" s="46"/>
      <c r="G142" s="46"/>
      <c r="H142" s="47"/>
      <c r="I142" s="48"/>
      <c r="J142" s="46"/>
      <c r="K142" s="64"/>
      <c r="L142" s="35">
        <v>14</v>
      </c>
      <c r="M142" s="46"/>
      <c r="N142" s="48"/>
      <c r="O142" s="64"/>
      <c r="P142" s="49"/>
    </row>
    <row r="143" spans="1:16" ht="13.5">
      <c r="A143" s="51"/>
      <c r="B143" s="51"/>
      <c r="C143" s="51">
        <v>15</v>
      </c>
      <c r="D143" s="41">
        <v>2015</v>
      </c>
      <c r="E143" s="42" t="s">
        <v>10</v>
      </c>
      <c r="F143" s="52">
        <v>21184</v>
      </c>
      <c r="G143" s="52">
        <v>18881</v>
      </c>
      <c r="H143" s="43">
        <f aca="true" t="shared" si="48" ref="H143:H148">G143/F143</f>
        <v>0.8912858761329305</v>
      </c>
      <c r="I143" s="44">
        <v>23.2</v>
      </c>
      <c r="J143" s="42">
        <v>64131</v>
      </c>
      <c r="K143" s="62">
        <f aca="true" t="shared" si="49" ref="K143:K148">100*G143/J143</f>
        <v>29.441299839391245</v>
      </c>
      <c r="L143" s="35">
        <v>15</v>
      </c>
      <c r="M143" s="42" t="s">
        <v>10</v>
      </c>
      <c r="N143" s="44">
        <f aca="true" t="shared" si="50" ref="N143:P148">VLOOKUP($L143,$C$129:$K$176,N$128)</f>
        <v>23.2</v>
      </c>
      <c r="O143" s="62">
        <f t="shared" si="50"/>
        <v>29.441299839391245</v>
      </c>
      <c r="P143" s="63">
        <f t="shared" si="50"/>
        <v>18881</v>
      </c>
    </row>
    <row r="144" spans="1:16" ht="13.5">
      <c r="A144" s="51"/>
      <c r="B144" s="51"/>
      <c r="C144" s="51">
        <v>16</v>
      </c>
      <c r="D144" s="35">
        <v>2015</v>
      </c>
      <c r="E144" s="46" t="s">
        <v>11</v>
      </c>
      <c r="F144" s="50">
        <v>7226</v>
      </c>
      <c r="G144" s="50">
        <v>7069</v>
      </c>
      <c r="H144" s="47">
        <f t="shared" si="48"/>
        <v>0.9782729034043731</v>
      </c>
      <c r="I144" s="48">
        <v>3.5</v>
      </c>
      <c r="J144" s="46">
        <v>20706</v>
      </c>
      <c r="K144" s="64">
        <f t="shared" si="49"/>
        <v>34.1398628416884</v>
      </c>
      <c r="L144" s="35">
        <v>16</v>
      </c>
      <c r="M144" s="46" t="s">
        <v>11</v>
      </c>
      <c r="N144" s="48">
        <f t="shared" si="50"/>
        <v>3.5</v>
      </c>
      <c r="O144" s="64">
        <f t="shared" si="50"/>
        <v>34.1398628416884</v>
      </c>
      <c r="P144" s="65">
        <f t="shared" si="50"/>
        <v>7069</v>
      </c>
    </row>
    <row r="145" spans="1:16" ht="13.5">
      <c r="A145" s="51"/>
      <c r="B145" s="51"/>
      <c r="C145" s="51">
        <v>17</v>
      </c>
      <c r="D145" s="35">
        <v>2015</v>
      </c>
      <c r="E145" s="46" t="s">
        <v>12</v>
      </c>
      <c r="F145" s="50">
        <v>1186</v>
      </c>
      <c r="G145" s="50">
        <v>1121</v>
      </c>
      <c r="H145" s="47">
        <f t="shared" si="48"/>
        <v>0.945193929173693</v>
      </c>
      <c r="I145" s="48">
        <v>14</v>
      </c>
      <c r="J145" s="46">
        <v>3931</v>
      </c>
      <c r="K145" s="64">
        <f t="shared" si="49"/>
        <v>28.51691681505978</v>
      </c>
      <c r="L145" s="35">
        <v>17</v>
      </c>
      <c r="M145" s="46" t="s">
        <v>12</v>
      </c>
      <c r="N145" s="48">
        <f t="shared" si="50"/>
        <v>14</v>
      </c>
      <c r="O145" s="64">
        <f t="shared" si="50"/>
        <v>28.51691681505978</v>
      </c>
      <c r="P145" s="65">
        <f t="shared" si="50"/>
        <v>1121</v>
      </c>
    </row>
    <row r="146" spans="1:16" ht="13.5">
      <c r="A146" s="51"/>
      <c r="B146" s="51"/>
      <c r="C146" s="51">
        <v>18</v>
      </c>
      <c r="D146" s="35">
        <v>2015</v>
      </c>
      <c r="E146" s="46" t="s">
        <v>13</v>
      </c>
      <c r="F146" s="50">
        <v>8411</v>
      </c>
      <c r="G146" s="50">
        <v>7322</v>
      </c>
      <c r="H146" s="47">
        <f t="shared" si="48"/>
        <v>0.870526691237665</v>
      </c>
      <c r="I146" s="48">
        <v>29.5</v>
      </c>
      <c r="J146" s="46">
        <v>29650</v>
      </c>
      <c r="K146" s="64">
        <f t="shared" si="49"/>
        <v>24.69477234401349</v>
      </c>
      <c r="L146" s="35">
        <v>18</v>
      </c>
      <c r="M146" s="46" t="s">
        <v>13</v>
      </c>
      <c r="N146" s="48">
        <f t="shared" si="50"/>
        <v>29.5</v>
      </c>
      <c r="O146" s="64">
        <f t="shared" si="50"/>
        <v>24.69477234401349</v>
      </c>
      <c r="P146" s="65">
        <f t="shared" si="50"/>
        <v>7322</v>
      </c>
    </row>
    <row r="147" spans="1:16" ht="13.5">
      <c r="A147" s="51"/>
      <c r="B147" s="51"/>
      <c r="C147" s="51">
        <v>19</v>
      </c>
      <c r="D147" s="35">
        <v>2015</v>
      </c>
      <c r="E147" s="46" t="s">
        <v>14</v>
      </c>
      <c r="F147" s="50">
        <v>1911</v>
      </c>
      <c r="G147" s="50">
        <v>1517</v>
      </c>
      <c r="H147" s="47">
        <f t="shared" si="48"/>
        <v>0.793825222396651</v>
      </c>
      <c r="I147" s="48">
        <v>46.8</v>
      </c>
      <c r="J147" s="46">
        <v>4565</v>
      </c>
      <c r="K147" s="64">
        <f t="shared" si="49"/>
        <v>33.231106243154436</v>
      </c>
      <c r="L147" s="35">
        <v>19</v>
      </c>
      <c r="M147" s="46" t="s">
        <v>14</v>
      </c>
      <c r="N147" s="48">
        <f t="shared" si="50"/>
        <v>46.8</v>
      </c>
      <c r="O147" s="64">
        <f t="shared" si="50"/>
        <v>33.231106243154436</v>
      </c>
      <c r="P147" s="65">
        <f t="shared" si="50"/>
        <v>1517</v>
      </c>
    </row>
    <row r="148" spans="1:16" ht="13.5">
      <c r="A148" s="51"/>
      <c r="B148" s="51"/>
      <c r="C148" s="51">
        <v>20</v>
      </c>
      <c r="D148" s="35">
        <v>2015</v>
      </c>
      <c r="E148" s="46" t="s">
        <v>15</v>
      </c>
      <c r="F148" s="50">
        <v>2450</v>
      </c>
      <c r="G148" s="50">
        <v>1852</v>
      </c>
      <c r="H148" s="47">
        <f t="shared" si="48"/>
        <v>0.7559183673469387</v>
      </c>
      <c r="I148" s="48">
        <v>59.9</v>
      </c>
      <c r="J148" s="46">
        <v>5279</v>
      </c>
      <c r="K148" s="64">
        <f t="shared" si="49"/>
        <v>35.08240197007009</v>
      </c>
      <c r="L148" s="35">
        <v>20</v>
      </c>
      <c r="M148" s="46" t="s">
        <v>15</v>
      </c>
      <c r="N148" s="48">
        <f t="shared" si="50"/>
        <v>59.9</v>
      </c>
      <c r="O148" s="64">
        <f t="shared" si="50"/>
        <v>35.08240197007009</v>
      </c>
      <c r="P148" s="65">
        <f t="shared" si="50"/>
        <v>1852</v>
      </c>
    </row>
    <row r="149" spans="1:16" ht="13.5">
      <c r="A149" s="51"/>
      <c r="B149" s="51"/>
      <c r="C149" s="51">
        <v>21</v>
      </c>
      <c r="D149" s="35"/>
      <c r="E149" s="46"/>
      <c r="F149" s="46"/>
      <c r="G149" s="46"/>
      <c r="H149" s="47"/>
      <c r="I149" s="48"/>
      <c r="J149" s="46"/>
      <c r="K149" s="64"/>
      <c r="L149" s="35">
        <v>21</v>
      </c>
      <c r="M149" s="46"/>
      <c r="N149" s="48"/>
      <c r="O149" s="64"/>
      <c r="P149" s="49"/>
    </row>
    <row r="150" spans="1:16" ht="13.5">
      <c r="A150" s="51"/>
      <c r="B150" s="51"/>
      <c r="C150" s="51">
        <v>22</v>
      </c>
      <c r="D150" s="41">
        <v>2016</v>
      </c>
      <c r="E150" s="42" t="s">
        <v>10</v>
      </c>
      <c r="F150" s="52">
        <v>18463</v>
      </c>
      <c r="G150" s="52">
        <v>16663</v>
      </c>
      <c r="H150" s="43">
        <f aca="true" t="shared" si="51" ref="H150:H155">G150/F150</f>
        <v>0.9025077181389807</v>
      </c>
      <c r="I150" s="44">
        <v>22.5</v>
      </c>
      <c r="J150" s="42">
        <v>61126</v>
      </c>
      <c r="K150" s="62">
        <f aca="true" t="shared" si="52" ref="K150:K155">100*G150/J150</f>
        <v>27.260085724568924</v>
      </c>
      <c r="L150" s="35">
        <v>22</v>
      </c>
      <c r="M150" s="42" t="s">
        <v>10</v>
      </c>
      <c r="N150" s="44">
        <f aca="true" t="shared" si="53" ref="N150:P155">VLOOKUP($L150,$C$129:$K$176,N$128)</f>
        <v>22.5</v>
      </c>
      <c r="O150" s="62">
        <f t="shared" si="53"/>
        <v>27.260085724568924</v>
      </c>
      <c r="P150" s="63">
        <f t="shared" si="53"/>
        <v>16663</v>
      </c>
    </row>
    <row r="151" spans="1:16" ht="13.5">
      <c r="A151" s="51"/>
      <c r="B151" s="51"/>
      <c r="C151" s="51">
        <v>23</v>
      </c>
      <c r="D151" s="35">
        <v>2016</v>
      </c>
      <c r="E151" s="46" t="s">
        <v>11</v>
      </c>
      <c r="F151" s="50">
        <v>7006</v>
      </c>
      <c r="G151" s="50">
        <v>6887</v>
      </c>
      <c r="H151" s="47">
        <f t="shared" si="51"/>
        <v>0.9830145589494719</v>
      </c>
      <c r="I151" s="48">
        <v>3.6</v>
      </c>
      <c r="J151" s="46">
        <v>20554</v>
      </c>
      <c r="K151" s="64">
        <f t="shared" si="52"/>
        <v>33.50685997859298</v>
      </c>
      <c r="L151" s="35">
        <v>23</v>
      </c>
      <c r="M151" s="46" t="s">
        <v>11</v>
      </c>
      <c r="N151" s="48">
        <f t="shared" si="53"/>
        <v>3.6</v>
      </c>
      <c r="O151" s="64">
        <f t="shared" si="53"/>
        <v>33.50685997859298</v>
      </c>
      <c r="P151" s="65">
        <f t="shared" si="53"/>
        <v>6887</v>
      </c>
    </row>
    <row r="152" spans="1:16" ht="13.5">
      <c r="A152" s="51"/>
      <c r="B152" s="51"/>
      <c r="C152" s="51">
        <v>24</v>
      </c>
      <c r="D152" s="35">
        <v>2016</v>
      </c>
      <c r="E152" s="46" t="s">
        <v>12</v>
      </c>
      <c r="F152" s="50">
        <v>907</v>
      </c>
      <c r="G152" s="50">
        <v>856</v>
      </c>
      <c r="H152" s="47">
        <f t="shared" si="51"/>
        <v>0.9437706725468578</v>
      </c>
      <c r="I152" s="48">
        <v>16.2</v>
      </c>
      <c r="J152" s="46">
        <v>3480</v>
      </c>
      <c r="K152" s="64">
        <f t="shared" si="52"/>
        <v>24.597701149425287</v>
      </c>
      <c r="L152" s="35">
        <v>24</v>
      </c>
      <c r="M152" s="46" t="s">
        <v>12</v>
      </c>
      <c r="N152" s="48">
        <f t="shared" si="53"/>
        <v>16.2</v>
      </c>
      <c r="O152" s="64">
        <f t="shared" si="53"/>
        <v>24.597701149425287</v>
      </c>
      <c r="P152" s="65">
        <f t="shared" si="53"/>
        <v>856</v>
      </c>
    </row>
    <row r="153" spans="1:16" ht="13.5">
      <c r="A153" s="51"/>
      <c r="B153" s="51"/>
      <c r="C153" s="51">
        <v>25</v>
      </c>
      <c r="D153" s="35">
        <v>2016</v>
      </c>
      <c r="E153" s="46" t="s">
        <v>13</v>
      </c>
      <c r="F153" s="50">
        <v>7016</v>
      </c>
      <c r="G153" s="50">
        <v>6153</v>
      </c>
      <c r="H153" s="47">
        <f t="shared" si="51"/>
        <v>0.8769954389965793</v>
      </c>
      <c r="I153" s="48">
        <v>30</v>
      </c>
      <c r="J153" s="46">
        <v>28110</v>
      </c>
      <c r="K153" s="64">
        <f t="shared" si="52"/>
        <v>21.889007470651013</v>
      </c>
      <c r="L153" s="35">
        <v>25</v>
      </c>
      <c r="M153" s="46" t="s">
        <v>13</v>
      </c>
      <c r="N153" s="48">
        <f t="shared" si="53"/>
        <v>30</v>
      </c>
      <c r="O153" s="64">
        <f t="shared" si="53"/>
        <v>21.889007470651013</v>
      </c>
      <c r="P153" s="65">
        <f t="shared" si="53"/>
        <v>6153</v>
      </c>
    </row>
    <row r="154" spans="1:16" ht="13.5">
      <c r="A154" s="51"/>
      <c r="B154" s="51"/>
      <c r="C154" s="51">
        <v>26</v>
      </c>
      <c r="D154" s="35">
        <v>2016</v>
      </c>
      <c r="E154" s="46" t="s">
        <v>14</v>
      </c>
      <c r="F154" s="50">
        <v>1521</v>
      </c>
      <c r="G154" s="50">
        <v>1246</v>
      </c>
      <c r="H154" s="47">
        <f t="shared" si="51"/>
        <v>0.819197896120973</v>
      </c>
      <c r="I154" s="48">
        <v>49.1</v>
      </c>
      <c r="J154" s="46">
        <v>4115</v>
      </c>
      <c r="K154" s="64">
        <f t="shared" si="52"/>
        <v>30.279465370595382</v>
      </c>
      <c r="L154" s="35">
        <v>26</v>
      </c>
      <c r="M154" s="46" t="s">
        <v>14</v>
      </c>
      <c r="N154" s="48">
        <f t="shared" si="53"/>
        <v>49.1</v>
      </c>
      <c r="O154" s="64">
        <f t="shared" si="53"/>
        <v>30.279465370595382</v>
      </c>
      <c r="P154" s="65">
        <f t="shared" si="53"/>
        <v>1246</v>
      </c>
    </row>
    <row r="155" spans="1:16" ht="13.5">
      <c r="A155" s="51"/>
      <c r="B155" s="51"/>
      <c r="C155" s="51">
        <v>27</v>
      </c>
      <c r="D155" s="35">
        <v>2016</v>
      </c>
      <c r="E155" s="46" t="s">
        <v>15</v>
      </c>
      <c r="F155" s="50">
        <v>2013</v>
      </c>
      <c r="G155" s="50">
        <v>1521</v>
      </c>
      <c r="H155" s="47">
        <f t="shared" si="51"/>
        <v>0.7555886736214605</v>
      </c>
      <c r="I155" s="48">
        <v>59.7</v>
      </c>
      <c r="J155" s="46">
        <v>4867</v>
      </c>
      <c r="K155" s="64">
        <f t="shared" si="52"/>
        <v>31.251284158619274</v>
      </c>
      <c r="L155" s="35">
        <v>27</v>
      </c>
      <c r="M155" s="46" t="s">
        <v>15</v>
      </c>
      <c r="N155" s="48">
        <f t="shared" si="53"/>
        <v>59.7</v>
      </c>
      <c r="O155" s="64">
        <f t="shared" si="53"/>
        <v>31.251284158619274</v>
      </c>
      <c r="P155" s="65">
        <f t="shared" si="53"/>
        <v>1521</v>
      </c>
    </row>
    <row r="156" spans="1:16" ht="13.5">
      <c r="A156" s="51"/>
      <c r="B156" s="51"/>
      <c r="C156" s="51">
        <v>28</v>
      </c>
      <c r="D156" s="35"/>
      <c r="E156" s="46"/>
      <c r="F156" s="46"/>
      <c r="G156" s="13"/>
      <c r="H156" s="47"/>
      <c r="I156" s="48"/>
      <c r="J156" s="46"/>
      <c r="K156" s="64"/>
      <c r="L156" s="35">
        <v>28</v>
      </c>
      <c r="M156" s="46"/>
      <c r="N156" s="48"/>
      <c r="O156" s="64"/>
      <c r="P156" s="45"/>
    </row>
    <row r="157" spans="1:16" ht="13.5">
      <c r="A157" s="51"/>
      <c r="B157" s="51"/>
      <c r="C157" s="51">
        <v>29</v>
      </c>
      <c r="D157" s="41">
        <v>2017</v>
      </c>
      <c r="E157" s="42" t="s">
        <v>10</v>
      </c>
      <c r="F157" s="52">
        <v>17377</v>
      </c>
      <c r="G157" s="52">
        <v>15783</v>
      </c>
      <c r="H157" s="43">
        <f aca="true" t="shared" si="54" ref="H157:H162">G157/F157</f>
        <v>0.9082695517062784</v>
      </c>
      <c r="I157" s="44">
        <v>21.3</v>
      </c>
      <c r="J157" s="42">
        <v>60961</v>
      </c>
      <c r="K157" s="62">
        <f aca="true" t="shared" si="55" ref="K157:K162">100*G157/J157</f>
        <v>25.890323321467825</v>
      </c>
      <c r="L157" s="35">
        <v>29</v>
      </c>
      <c r="M157" s="42" t="s">
        <v>10</v>
      </c>
      <c r="N157" s="44">
        <f aca="true" t="shared" si="56" ref="N157:P162">VLOOKUP($L157,$C$129:$K$176,N$128)</f>
        <v>21.3</v>
      </c>
      <c r="O157" s="62">
        <f t="shared" si="56"/>
        <v>25.890323321467825</v>
      </c>
      <c r="P157" s="63">
        <f t="shared" si="56"/>
        <v>15783</v>
      </c>
    </row>
    <row r="158" spans="1:16" ht="13.5">
      <c r="A158" s="51"/>
      <c r="B158" s="51"/>
      <c r="C158" s="51">
        <v>30</v>
      </c>
      <c r="D158" s="35">
        <v>2017</v>
      </c>
      <c r="E158" s="46" t="s">
        <v>11</v>
      </c>
      <c r="F158" s="50">
        <v>7027</v>
      </c>
      <c r="G158" s="50">
        <v>6892</v>
      </c>
      <c r="H158" s="47">
        <f t="shared" si="54"/>
        <v>0.9807883876476448</v>
      </c>
      <c r="I158" s="48">
        <v>4.1</v>
      </c>
      <c r="J158" s="46">
        <v>20705</v>
      </c>
      <c r="K158" s="64">
        <f t="shared" si="55"/>
        <v>33.28664573774451</v>
      </c>
      <c r="L158" s="35">
        <v>30</v>
      </c>
      <c r="M158" s="46" t="s">
        <v>11</v>
      </c>
      <c r="N158" s="48">
        <f t="shared" si="56"/>
        <v>4.1</v>
      </c>
      <c r="O158" s="64">
        <f t="shared" si="56"/>
        <v>33.28664573774451</v>
      </c>
      <c r="P158" s="65">
        <f t="shared" si="56"/>
        <v>6892</v>
      </c>
    </row>
    <row r="159" spans="1:16" ht="13.5">
      <c r="A159" s="51"/>
      <c r="B159" s="51"/>
      <c r="C159" s="51">
        <v>31</v>
      </c>
      <c r="D159" s="35">
        <v>2017</v>
      </c>
      <c r="E159" s="46" t="s">
        <v>12</v>
      </c>
      <c r="F159" s="50">
        <v>820</v>
      </c>
      <c r="G159" s="50">
        <v>783</v>
      </c>
      <c r="H159" s="47">
        <f t="shared" si="54"/>
        <v>0.9548780487804878</v>
      </c>
      <c r="I159" s="48">
        <v>13.1</v>
      </c>
      <c r="J159" s="46">
        <v>3351</v>
      </c>
      <c r="K159" s="64">
        <f t="shared" si="55"/>
        <v>23.366159355416293</v>
      </c>
      <c r="L159" s="35">
        <v>31</v>
      </c>
      <c r="M159" s="46" t="s">
        <v>12</v>
      </c>
      <c r="N159" s="48">
        <f t="shared" si="56"/>
        <v>13.1</v>
      </c>
      <c r="O159" s="64">
        <f t="shared" si="56"/>
        <v>23.366159355416293</v>
      </c>
      <c r="P159" s="65">
        <f t="shared" si="56"/>
        <v>783</v>
      </c>
    </row>
    <row r="160" spans="1:16" ht="13.5">
      <c r="A160" s="51"/>
      <c r="B160" s="51"/>
      <c r="C160" s="51">
        <v>32</v>
      </c>
      <c r="D160" s="35">
        <v>2017</v>
      </c>
      <c r="E160" s="46" t="s">
        <v>13</v>
      </c>
      <c r="F160" s="50">
        <v>6567</v>
      </c>
      <c r="G160" s="50">
        <v>5767</v>
      </c>
      <c r="H160" s="47">
        <f t="shared" si="54"/>
        <v>0.8781787726511344</v>
      </c>
      <c r="I160" s="48">
        <v>30.3</v>
      </c>
      <c r="J160" s="46">
        <v>28222</v>
      </c>
      <c r="K160" s="64">
        <f t="shared" si="55"/>
        <v>20.434412869392673</v>
      </c>
      <c r="L160" s="35">
        <v>32</v>
      </c>
      <c r="M160" s="46" t="s">
        <v>13</v>
      </c>
      <c r="N160" s="48">
        <f t="shared" si="56"/>
        <v>30.3</v>
      </c>
      <c r="O160" s="64">
        <f t="shared" si="56"/>
        <v>20.434412869392673</v>
      </c>
      <c r="P160" s="65">
        <f t="shared" si="56"/>
        <v>5767</v>
      </c>
    </row>
    <row r="161" spans="1:16" ht="13.5">
      <c r="A161" s="51"/>
      <c r="B161" s="51"/>
      <c r="C161" s="51">
        <v>33</v>
      </c>
      <c r="D161" s="35">
        <v>2017</v>
      </c>
      <c r="E161" s="46" t="s">
        <v>14</v>
      </c>
      <c r="F161" s="50">
        <v>1360</v>
      </c>
      <c r="G161" s="50">
        <v>1089</v>
      </c>
      <c r="H161" s="47">
        <f t="shared" si="54"/>
        <v>0.8007352941176471</v>
      </c>
      <c r="I161" s="48">
        <v>46.7</v>
      </c>
      <c r="J161" s="46">
        <v>4129</v>
      </c>
      <c r="K161" s="64">
        <f t="shared" si="55"/>
        <v>26.37442480019375</v>
      </c>
      <c r="L161" s="35">
        <v>33</v>
      </c>
      <c r="M161" s="46" t="s">
        <v>14</v>
      </c>
      <c r="N161" s="48">
        <f t="shared" si="56"/>
        <v>46.7</v>
      </c>
      <c r="O161" s="64">
        <f t="shared" si="56"/>
        <v>26.37442480019375</v>
      </c>
      <c r="P161" s="65">
        <f t="shared" si="56"/>
        <v>1089</v>
      </c>
    </row>
    <row r="162" spans="1:16" ht="13.5">
      <c r="A162" s="51"/>
      <c r="B162" s="51"/>
      <c r="C162" s="51">
        <v>34</v>
      </c>
      <c r="D162" s="35">
        <v>2017</v>
      </c>
      <c r="E162" s="46" t="s">
        <v>15</v>
      </c>
      <c r="F162" s="50">
        <v>1603</v>
      </c>
      <c r="G162" s="50">
        <v>1252</v>
      </c>
      <c r="H162" s="47">
        <f t="shared" si="54"/>
        <v>0.7810355583281348</v>
      </c>
      <c r="I162" s="48">
        <v>57.1</v>
      </c>
      <c r="J162" s="46">
        <v>4554</v>
      </c>
      <c r="K162" s="64">
        <f t="shared" si="55"/>
        <v>27.492314448836186</v>
      </c>
      <c r="L162" s="35">
        <v>34</v>
      </c>
      <c r="M162" s="46" t="s">
        <v>15</v>
      </c>
      <c r="N162" s="48">
        <f t="shared" si="56"/>
        <v>57.1</v>
      </c>
      <c r="O162" s="64">
        <f t="shared" si="56"/>
        <v>27.492314448836186</v>
      </c>
      <c r="P162" s="65">
        <f t="shared" si="56"/>
        <v>1252</v>
      </c>
    </row>
    <row r="163" spans="1:16" ht="13.5">
      <c r="A163" s="51"/>
      <c r="B163" s="51"/>
      <c r="C163" s="51">
        <v>35</v>
      </c>
      <c r="D163" s="35"/>
      <c r="E163" s="46"/>
      <c r="F163" s="46"/>
      <c r="G163" s="46"/>
      <c r="H163" s="47"/>
      <c r="I163" s="48"/>
      <c r="J163" s="46"/>
      <c r="K163" s="64"/>
      <c r="L163" s="35">
        <v>35</v>
      </c>
      <c r="M163" s="46"/>
      <c r="N163" s="48"/>
      <c r="O163" s="64"/>
      <c r="P163" s="49"/>
    </row>
    <row r="164" spans="1:16" ht="13.5">
      <c r="A164" s="51"/>
      <c r="B164" s="51"/>
      <c r="C164" s="51">
        <v>36</v>
      </c>
      <c r="D164" s="41">
        <v>2018</v>
      </c>
      <c r="E164" s="42" t="s">
        <v>10</v>
      </c>
      <c r="F164" s="52">
        <v>15727</v>
      </c>
      <c r="G164" s="52">
        <v>14550</v>
      </c>
      <c r="H164" s="43">
        <f aca="true" t="shared" si="57" ref="H164:H169">G164/F164</f>
        <v>0.9251605519170852</v>
      </c>
      <c r="I164" s="44">
        <v>21.8</v>
      </c>
      <c r="J164" s="42">
        <v>61242</v>
      </c>
      <c r="K164" s="62">
        <f aca="true" t="shared" si="58" ref="K164:K169">100*G164/J164</f>
        <v>23.75820515332615</v>
      </c>
      <c r="L164" s="35">
        <v>36</v>
      </c>
      <c r="M164" s="42" t="s">
        <v>10</v>
      </c>
      <c r="N164" s="44">
        <f aca="true" t="shared" si="59" ref="N164:P169">VLOOKUP($L164,$C$129:$K$176,N$128)</f>
        <v>21.8</v>
      </c>
      <c r="O164" s="62">
        <f t="shared" si="59"/>
        <v>23.75820515332615</v>
      </c>
      <c r="P164" s="63">
        <f t="shared" si="59"/>
        <v>14550</v>
      </c>
    </row>
    <row r="165" spans="1:16" ht="13.5">
      <c r="A165" s="51"/>
      <c r="B165" s="51"/>
      <c r="C165" s="51">
        <v>37</v>
      </c>
      <c r="D165" s="35">
        <v>2018</v>
      </c>
      <c r="E165" s="46" t="s">
        <v>11</v>
      </c>
      <c r="F165" s="50">
        <v>6725</v>
      </c>
      <c r="G165" s="50">
        <v>6621</v>
      </c>
      <c r="H165" s="47">
        <f t="shared" si="57"/>
        <v>0.9845353159851301</v>
      </c>
      <c r="I165" s="48">
        <v>4.1</v>
      </c>
      <c r="J165" s="46">
        <v>20659</v>
      </c>
      <c r="K165" s="64">
        <f t="shared" si="58"/>
        <v>32.04898591412943</v>
      </c>
      <c r="L165" s="35">
        <v>37</v>
      </c>
      <c r="M165" s="46" t="s">
        <v>11</v>
      </c>
      <c r="N165" s="48">
        <f t="shared" si="59"/>
        <v>4.1</v>
      </c>
      <c r="O165" s="64">
        <f t="shared" si="59"/>
        <v>32.04898591412943</v>
      </c>
      <c r="P165" s="65">
        <f t="shared" si="59"/>
        <v>6621</v>
      </c>
    </row>
    <row r="166" spans="1:16" ht="13.5">
      <c r="A166" s="51"/>
      <c r="B166" s="51"/>
      <c r="C166" s="51">
        <v>38</v>
      </c>
      <c r="D166" s="35">
        <v>2018</v>
      </c>
      <c r="E166" s="46" t="s">
        <v>12</v>
      </c>
      <c r="F166" s="50">
        <v>794</v>
      </c>
      <c r="G166" s="50">
        <v>759</v>
      </c>
      <c r="H166" s="47">
        <f t="shared" si="57"/>
        <v>0.9559193954659949</v>
      </c>
      <c r="I166" s="48">
        <v>15.7</v>
      </c>
      <c r="J166" s="46">
        <v>3348</v>
      </c>
      <c r="K166" s="64">
        <f t="shared" si="58"/>
        <v>22.670250896057347</v>
      </c>
      <c r="L166" s="35">
        <v>38</v>
      </c>
      <c r="M166" s="46" t="s">
        <v>12</v>
      </c>
      <c r="N166" s="48">
        <f t="shared" si="59"/>
        <v>15.7</v>
      </c>
      <c r="O166" s="64">
        <f t="shared" si="59"/>
        <v>22.670250896057347</v>
      </c>
      <c r="P166" s="65">
        <f t="shared" si="59"/>
        <v>759</v>
      </c>
    </row>
    <row r="167" spans="1:16" ht="13.5">
      <c r="A167" s="51"/>
      <c r="B167" s="51"/>
      <c r="C167" s="51">
        <v>39</v>
      </c>
      <c r="D167" s="35">
        <v>2018</v>
      </c>
      <c r="E167" s="46" t="s">
        <v>13</v>
      </c>
      <c r="F167" s="50">
        <v>5686</v>
      </c>
      <c r="G167" s="50">
        <v>5102</v>
      </c>
      <c r="H167" s="47">
        <f t="shared" si="57"/>
        <v>0.8972915933872669</v>
      </c>
      <c r="I167" s="48">
        <v>32.2</v>
      </c>
      <c r="J167" s="46">
        <v>28938</v>
      </c>
      <c r="K167" s="64">
        <f t="shared" si="58"/>
        <v>17.630796876079895</v>
      </c>
      <c r="L167" s="35">
        <v>39</v>
      </c>
      <c r="M167" s="46" t="s">
        <v>13</v>
      </c>
      <c r="N167" s="48">
        <f t="shared" si="59"/>
        <v>32.2</v>
      </c>
      <c r="O167" s="64">
        <f t="shared" si="59"/>
        <v>17.630796876079895</v>
      </c>
      <c r="P167" s="65">
        <f t="shared" si="59"/>
        <v>5102</v>
      </c>
    </row>
    <row r="168" spans="1:16" ht="13.5">
      <c r="A168" s="51"/>
      <c r="B168" s="51"/>
      <c r="C168" s="51">
        <v>40</v>
      </c>
      <c r="D168" s="35">
        <v>2018</v>
      </c>
      <c r="E168" s="46" t="s">
        <v>14</v>
      </c>
      <c r="F168" s="50">
        <v>1203</v>
      </c>
      <c r="G168" s="50">
        <v>1004</v>
      </c>
      <c r="H168" s="47">
        <f t="shared" si="57"/>
        <v>0.8345802161263508</v>
      </c>
      <c r="I168" s="48">
        <v>49.5</v>
      </c>
      <c r="J168" s="46">
        <v>4185</v>
      </c>
      <c r="K168" s="64">
        <f t="shared" si="58"/>
        <v>23.990442054958184</v>
      </c>
      <c r="L168" s="35">
        <v>40</v>
      </c>
      <c r="M168" s="46" t="s">
        <v>14</v>
      </c>
      <c r="N168" s="48">
        <f t="shared" si="59"/>
        <v>49.5</v>
      </c>
      <c r="O168" s="64">
        <f t="shared" si="59"/>
        <v>23.990442054958184</v>
      </c>
      <c r="P168" s="65">
        <f t="shared" si="59"/>
        <v>1004</v>
      </c>
    </row>
    <row r="169" spans="1:16" ht="13.5">
      <c r="A169" s="51"/>
      <c r="B169" s="51"/>
      <c r="C169" s="51">
        <v>41</v>
      </c>
      <c r="D169" s="35">
        <v>2018</v>
      </c>
      <c r="E169" s="46" t="s">
        <v>15</v>
      </c>
      <c r="F169" s="50">
        <v>1319</v>
      </c>
      <c r="G169" s="50">
        <v>1064</v>
      </c>
      <c r="H169" s="47">
        <f t="shared" si="57"/>
        <v>0.8066717210007581</v>
      </c>
      <c r="I169" s="48">
        <v>59.7</v>
      </c>
      <c r="J169" s="46">
        <v>4112</v>
      </c>
      <c r="K169" s="64">
        <f t="shared" si="58"/>
        <v>25.875486381322958</v>
      </c>
      <c r="L169" s="35">
        <v>41</v>
      </c>
      <c r="M169" s="46" t="s">
        <v>15</v>
      </c>
      <c r="N169" s="48">
        <f t="shared" si="59"/>
        <v>59.7</v>
      </c>
      <c r="O169" s="64">
        <f t="shared" si="59"/>
        <v>25.875486381322958</v>
      </c>
      <c r="P169" s="65">
        <f t="shared" si="59"/>
        <v>1064</v>
      </c>
    </row>
    <row r="170" spans="1:16" ht="13.5">
      <c r="A170" s="51"/>
      <c r="B170" s="51"/>
      <c r="C170" s="51">
        <v>42</v>
      </c>
      <c r="D170" s="35"/>
      <c r="E170" s="46"/>
      <c r="F170" s="46"/>
      <c r="G170" s="46"/>
      <c r="H170" s="47"/>
      <c r="I170" s="48"/>
      <c r="J170" s="46"/>
      <c r="K170" s="64"/>
      <c r="L170" s="35">
        <v>42</v>
      </c>
      <c r="M170" s="46"/>
      <c r="N170" s="48"/>
      <c r="O170" s="64"/>
      <c r="P170" s="49"/>
    </row>
    <row r="171" spans="1:16" ht="13.5">
      <c r="A171" s="51"/>
      <c r="B171" s="51"/>
      <c r="C171" s="51">
        <v>43</v>
      </c>
      <c r="D171" s="41">
        <v>2019</v>
      </c>
      <c r="E171" s="42" t="s">
        <v>10</v>
      </c>
      <c r="F171" s="52" t="s">
        <v>44</v>
      </c>
      <c r="G171" s="52">
        <v>13573</v>
      </c>
      <c r="H171" s="43" t="e">
        <f aca="true" t="shared" si="60" ref="H171:H176">G171/F171</f>
        <v>#VALUE!</v>
      </c>
      <c r="I171" s="44">
        <v>15.5</v>
      </c>
      <c r="J171" s="42">
        <v>62595</v>
      </c>
      <c r="K171" s="62">
        <f aca="true" t="shared" si="61" ref="K171:K176">100*G171/J171</f>
        <v>21.683840562345235</v>
      </c>
      <c r="L171" s="35">
        <v>43</v>
      </c>
      <c r="M171" s="42" t="s">
        <v>10</v>
      </c>
      <c r="N171" s="44">
        <f aca="true" t="shared" si="62" ref="N171:P176">VLOOKUP($L171,$C$129:$K$176,N$128)</f>
        <v>15.5</v>
      </c>
      <c r="O171" s="62">
        <f t="shared" si="62"/>
        <v>21.683840562345235</v>
      </c>
      <c r="P171" s="63">
        <f t="shared" si="62"/>
        <v>13573</v>
      </c>
    </row>
    <row r="172" spans="1:16" ht="13.5">
      <c r="A172" s="51"/>
      <c r="B172" s="51"/>
      <c r="C172" s="51">
        <v>44</v>
      </c>
      <c r="D172" s="35">
        <v>2019</v>
      </c>
      <c r="E172" s="46" t="s">
        <v>11</v>
      </c>
      <c r="F172" s="50">
        <v>6540</v>
      </c>
      <c r="G172" s="50">
        <v>6464</v>
      </c>
      <c r="H172" s="47">
        <f t="shared" si="60"/>
        <v>0.9883792048929664</v>
      </c>
      <c r="I172" s="48">
        <v>2.3</v>
      </c>
      <c r="J172" s="46">
        <v>21266</v>
      </c>
      <c r="K172" s="64">
        <f t="shared" si="61"/>
        <v>30.395937176714003</v>
      </c>
      <c r="L172" s="35">
        <v>44</v>
      </c>
      <c r="M172" s="46" t="s">
        <v>11</v>
      </c>
      <c r="N172" s="48">
        <f t="shared" si="62"/>
        <v>2.3</v>
      </c>
      <c r="O172" s="64">
        <f t="shared" si="62"/>
        <v>30.395937176714003</v>
      </c>
      <c r="P172" s="65">
        <f t="shared" si="62"/>
        <v>6464</v>
      </c>
    </row>
    <row r="173" spans="1:16" ht="13.5">
      <c r="A173" s="51"/>
      <c r="B173" s="51"/>
      <c r="C173" s="51">
        <v>45</v>
      </c>
      <c r="D173" s="35">
        <v>2019</v>
      </c>
      <c r="E173" s="46" t="s">
        <v>12</v>
      </c>
      <c r="F173" s="50">
        <v>714</v>
      </c>
      <c r="G173" s="50">
        <v>682</v>
      </c>
      <c r="H173" s="47">
        <f t="shared" si="60"/>
        <v>0.9551820728291317</v>
      </c>
      <c r="I173" s="48">
        <v>11.9</v>
      </c>
      <c r="J173" s="46">
        <v>3425</v>
      </c>
      <c r="K173" s="64">
        <f t="shared" si="61"/>
        <v>19.912408759124087</v>
      </c>
      <c r="L173" s="35">
        <v>45</v>
      </c>
      <c r="M173" s="46" t="s">
        <v>12</v>
      </c>
      <c r="N173" s="48">
        <f t="shared" si="62"/>
        <v>11.9</v>
      </c>
      <c r="O173" s="64">
        <f t="shared" si="62"/>
        <v>19.912408759124087</v>
      </c>
      <c r="P173" s="65">
        <f t="shared" si="62"/>
        <v>682</v>
      </c>
    </row>
    <row r="174" spans="1:16" ht="13.5">
      <c r="A174" s="51"/>
      <c r="B174" s="51"/>
      <c r="C174" s="51">
        <v>46</v>
      </c>
      <c r="D174" s="35">
        <v>2019</v>
      </c>
      <c r="E174" s="46" t="s">
        <v>13</v>
      </c>
      <c r="F174" s="50">
        <v>5112</v>
      </c>
      <c r="G174" s="50">
        <v>4667</v>
      </c>
      <c r="H174" s="47">
        <f t="shared" si="60"/>
        <v>0.9129499217527387</v>
      </c>
      <c r="I174" s="48">
        <v>23.7</v>
      </c>
      <c r="J174" s="46">
        <v>29338</v>
      </c>
      <c r="K174" s="64">
        <f t="shared" si="61"/>
        <v>15.907696502829095</v>
      </c>
      <c r="L174" s="35">
        <v>46</v>
      </c>
      <c r="M174" s="46" t="s">
        <v>13</v>
      </c>
      <c r="N174" s="48">
        <f t="shared" si="62"/>
        <v>23.7</v>
      </c>
      <c r="O174" s="64">
        <f t="shared" si="62"/>
        <v>15.907696502829095</v>
      </c>
      <c r="P174" s="65">
        <f t="shared" si="62"/>
        <v>4667</v>
      </c>
    </row>
    <row r="175" spans="1:16" ht="13.5">
      <c r="A175" s="51"/>
      <c r="B175" s="51"/>
      <c r="C175" s="51">
        <v>47</v>
      </c>
      <c r="D175" s="35">
        <v>2019</v>
      </c>
      <c r="E175" s="46" t="s">
        <v>14</v>
      </c>
      <c r="F175" s="50">
        <v>972</v>
      </c>
      <c r="G175" s="50">
        <v>853</v>
      </c>
      <c r="H175" s="47">
        <f t="shared" si="60"/>
        <v>0.8775720164609053</v>
      </c>
      <c r="I175" s="48">
        <v>38</v>
      </c>
      <c r="J175" s="46">
        <v>4431</v>
      </c>
      <c r="K175" s="64">
        <f t="shared" si="61"/>
        <v>19.250733468742947</v>
      </c>
      <c r="L175" s="35">
        <v>47</v>
      </c>
      <c r="M175" s="46" t="s">
        <v>14</v>
      </c>
      <c r="N175" s="48">
        <f t="shared" si="62"/>
        <v>38</v>
      </c>
      <c r="O175" s="64">
        <f t="shared" si="62"/>
        <v>19.250733468742947</v>
      </c>
      <c r="P175" s="65">
        <f t="shared" si="62"/>
        <v>853</v>
      </c>
    </row>
    <row r="176" spans="1:16" ht="13.5">
      <c r="A176" s="51"/>
      <c r="B176" s="51"/>
      <c r="C176" s="51">
        <v>48</v>
      </c>
      <c r="D176" s="35">
        <v>2019</v>
      </c>
      <c r="E176" s="46" t="s">
        <v>15</v>
      </c>
      <c r="F176" s="50">
        <v>1144</v>
      </c>
      <c r="G176" s="50">
        <v>907</v>
      </c>
      <c r="H176" s="47">
        <f t="shared" si="60"/>
        <v>0.7928321678321678</v>
      </c>
      <c r="I176" s="48">
        <v>49.4</v>
      </c>
      <c r="J176" s="46">
        <v>4135</v>
      </c>
      <c r="K176" s="64">
        <f t="shared" si="61"/>
        <v>21.934703748488513</v>
      </c>
      <c r="L176" s="35">
        <v>48</v>
      </c>
      <c r="M176" s="46" t="s">
        <v>15</v>
      </c>
      <c r="N176" s="48">
        <f t="shared" si="62"/>
        <v>49.4</v>
      </c>
      <c r="O176" s="64">
        <f t="shared" si="62"/>
        <v>21.934703748488513</v>
      </c>
      <c r="P176" s="65">
        <f t="shared" si="62"/>
        <v>907</v>
      </c>
    </row>
    <row r="177" spans="1:16" ht="13.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1:16" ht="13.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1:16" ht="13.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1:16" ht="13.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</row>
    <row r="181" spans="1:16" ht="13.5">
      <c r="A181" s="51"/>
      <c r="B181" s="51"/>
      <c r="C181" s="51">
        <v>1</v>
      </c>
      <c r="D181" s="12" t="s">
        <v>0</v>
      </c>
      <c r="E181" s="13" t="s">
        <v>1</v>
      </c>
      <c r="F181" s="14" t="s">
        <v>22</v>
      </c>
      <c r="G181" s="14" t="s">
        <v>23</v>
      </c>
      <c r="H181" s="14" t="s">
        <v>24</v>
      </c>
      <c r="I181" s="15" t="s">
        <v>25</v>
      </c>
      <c r="J181" s="14" t="s">
        <v>3</v>
      </c>
      <c r="K181" s="55" t="s">
        <v>40</v>
      </c>
      <c r="L181" s="13"/>
      <c r="M181" s="13" t="s">
        <v>1</v>
      </c>
      <c r="N181" s="15" t="str">
        <f>VLOOKUP(1,$C$181:$K$181,N$188)</f>
        <v>At_neu</v>
      </c>
      <c r="O181" s="15" t="str">
        <f>VLOOKUP(1,$C$181:$K$181,O$188)</f>
        <v>At_zajem</v>
      </c>
      <c r="P181" s="16" t="str">
        <f>VLOOKUP(1,$C$181:$K$181,P$188)</f>
        <v>At_kon</v>
      </c>
    </row>
    <row r="182" spans="1:16" ht="13.5">
      <c r="A182" s="51"/>
      <c r="B182" s="51"/>
      <c r="C182" s="51"/>
      <c r="D182" s="12">
        <f>2012+'A-t'!$M$1</f>
        <v>2013</v>
      </c>
      <c r="E182" s="17"/>
      <c r="F182" s="18"/>
      <c r="G182" s="18"/>
      <c r="H182" s="18"/>
      <c r="I182" s="19"/>
      <c r="J182" s="18"/>
      <c r="K182" s="56"/>
      <c r="L182" s="20">
        <v>1</v>
      </c>
      <c r="M182" s="13" t="str">
        <f>VLOOKUP($L182+7*('A-t'!$M$1-1),$L$189:$P$236,2)</f>
        <v>CELKEM</v>
      </c>
      <c r="N182" s="21">
        <f>VLOOKUP($L182+7*('A-t'!$M$1-1),$L$189:$P$236,3)</f>
        <v>2.3</v>
      </c>
      <c r="O182" s="57">
        <f>VLOOKUP($L182+7*('A-t'!$M$1-1),$L$189:$P$236,4)</f>
        <v>51.88573585855408</v>
      </c>
      <c r="P182" s="22">
        <f>VLOOKUP($L182+7*('A-t'!$M$1-1),$L$189:$P$236,5)</f>
        <v>41231</v>
      </c>
    </row>
    <row r="183" spans="1:16" ht="13.5">
      <c r="A183" s="51"/>
      <c r="B183" s="51"/>
      <c r="C183" s="51"/>
      <c r="D183" s="23">
        <f>2012+'A-t'!$M$1</f>
        <v>2013</v>
      </c>
      <c r="E183" s="24"/>
      <c r="F183" s="25"/>
      <c r="G183" s="25"/>
      <c r="H183" s="25"/>
      <c r="I183" s="26"/>
      <c r="J183" s="25"/>
      <c r="K183" s="58"/>
      <c r="L183" s="27">
        <v>2</v>
      </c>
      <c r="M183" s="28" t="str">
        <f>VLOOKUP($L183+7*('A-t'!$M$1-1),$L$189:$P$236,2)</f>
        <v>GYMNÁZIUM</v>
      </c>
      <c r="N183" s="29">
        <f>VLOOKUP($L183+7*('A-t'!$M$1-1),$L$189:$P$236,3)</f>
        <v>0.1</v>
      </c>
      <c r="O183" s="59">
        <f>VLOOKUP($L183+7*('A-t'!$M$1-1),$L$189:$P$236,4)</f>
        <v>55.91473310232905</v>
      </c>
      <c r="P183" s="30">
        <f>VLOOKUP($L183+7*('A-t'!$M$1-1),$L$189:$P$236,5)</f>
        <v>12748</v>
      </c>
    </row>
    <row r="184" spans="1:16" ht="13.5">
      <c r="A184" s="51"/>
      <c r="B184" s="51"/>
      <c r="C184" s="51"/>
      <c r="D184" s="23">
        <f>2012+'A-t'!$M$1</f>
        <v>2013</v>
      </c>
      <c r="E184" s="24"/>
      <c r="F184" s="25"/>
      <c r="G184" s="25"/>
      <c r="H184" s="25"/>
      <c r="I184" s="26"/>
      <c r="J184" s="25"/>
      <c r="K184" s="58"/>
      <c r="L184" s="31">
        <v>3</v>
      </c>
      <c r="M184" s="28" t="str">
        <f>VLOOKUP($L184+7*('A-t'!$M$1-1),$L$189:$P$236,2)</f>
        <v>LYCEUM</v>
      </c>
      <c r="N184" s="29">
        <f>VLOOKUP($L184+7*('A-t'!$M$1-1),$L$189:$P$236,3)</f>
        <v>0.7</v>
      </c>
      <c r="O184" s="59">
        <f>VLOOKUP($L184+7*('A-t'!$M$1-1),$L$189:$P$236,4)</f>
        <v>52.85493827160494</v>
      </c>
      <c r="P184" s="30">
        <f>VLOOKUP($L184+7*('A-t'!$M$1-1),$L$189:$P$236,5)</f>
        <v>2740</v>
      </c>
    </row>
    <row r="185" spans="1:16" ht="13.5">
      <c r="A185" s="51"/>
      <c r="B185" s="51"/>
      <c r="C185" s="51"/>
      <c r="D185" s="23">
        <f>2012+'A-t'!$M$1</f>
        <v>2013</v>
      </c>
      <c r="E185" s="24"/>
      <c r="F185" s="25"/>
      <c r="G185" s="25"/>
      <c r="H185" s="25"/>
      <c r="I185" s="26"/>
      <c r="J185" s="25"/>
      <c r="K185" s="58"/>
      <c r="L185" s="32">
        <v>4</v>
      </c>
      <c r="M185" s="28" t="str">
        <f>VLOOKUP($L185+7*('A-t'!$M$1-1),$L$189:$P$236,2)</f>
        <v>SOŠ</v>
      </c>
      <c r="N185" s="29">
        <f>VLOOKUP($L185+7*('A-t'!$M$1-1),$L$189:$P$236,3)</f>
        <v>2.8</v>
      </c>
      <c r="O185" s="59">
        <f>VLOOKUP($L185+7*('A-t'!$M$1-1),$L$189:$P$236,4)</f>
        <v>55.47504242652803</v>
      </c>
      <c r="P185" s="30">
        <f>VLOOKUP($L185+7*('A-t'!$M$1-1),$L$189:$P$236,5)</f>
        <v>20594</v>
      </c>
    </row>
    <row r="186" spans="1:16" ht="13.5">
      <c r="A186" s="51"/>
      <c r="B186" s="51"/>
      <c r="C186" s="51"/>
      <c r="D186" s="23">
        <f>2012+'A-t'!$M$1</f>
        <v>2013</v>
      </c>
      <c r="E186" s="24"/>
      <c r="F186" s="25"/>
      <c r="G186" s="25"/>
      <c r="H186" s="25"/>
      <c r="I186" s="26"/>
      <c r="J186" s="25"/>
      <c r="K186" s="58"/>
      <c r="L186" s="33">
        <v>5</v>
      </c>
      <c r="M186" s="28" t="str">
        <f>VLOOKUP($L186+7*('A-t'!$M$1-1),$L$189:$P$236,2)</f>
        <v>SOU</v>
      </c>
      <c r="N186" s="29">
        <f>VLOOKUP($L186+7*('A-t'!$M$1-1),$L$189:$P$236,3)</f>
        <v>4.7</v>
      </c>
      <c r="O186" s="59">
        <f>VLOOKUP($L186+7*('A-t'!$M$1-1),$L$189:$P$236,4)</f>
        <v>42.7653291644954</v>
      </c>
      <c r="P186" s="30">
        <f>VLOOKUP($L186+7*('A-t'!$M$1-1),$L$189:$P$236,5)</f>
        <v>2462</v>
      </c>
    </row>
    <row r="187" spans="1:16" ht="13.5">
      <c r="A187" s="51"/>
      <c r="B187" s="51"/>
      <c r="C187" s="51"/>
      <c r="D187" s="23">
        <f>2012+'A-t'!$M$1</f>
        <v>2013</v>
      </c>
      <c r="E187" s="24"/>
      <c r="F187" s="25"/>
      <c r="G187" s="25"/>
      <c r="H187" s="25"/>
      <c r="I187" s="26"/>
      <c r="J187" s="25"/>
      <c r="K187" s="58"/>
      <c r="L187" s="34">
        <v>6</v>
      </c>
      <c r="M187" s="28" t="str">
        <f>VLOOKUP($L187+7*('A-t'!$M$1-1),$L$189:$P$236,2)</f>
        <v>NÁSTAVBY</v>
      </c>
      <c r="N187" s="29">
        <f>VLOOKUP($L187+7*('A-t'!$M$1-1),$L$189:$P$236,3)</f>
        <v>8.1</v>
      </c>
      <c r="O187" s="59">
        <f>VLOOKUP($L187+7*('A-t'!$M$1-1),$L$189:$P$236,4)</f>
        <v>31.236921646128806</v>
      </c>
      <c r="P187" s="30">
        <f>VLOOKUP($L187+7*('A-t'!$M$1-1),$L$189:$P$236,5)</f>
        <v>2687</v>
      </c>
    </row>
    <row r="188" spans="1:16" ht="13.5">
      <c r="A188" s="51"/>
      <c r="B188" s="51"/>
      <c r="C188" s="51">
        <v>1</v>
      </c>
      <c r="D188" s="35">
        <v>2</v>
      </c>
      <c r="E188" s="36">
        <v>3</v>
      </c>
      <c r="F188" s="37">
        <v>4</v>
      </c>
      <c r="G188" s="37">
        <v>5</v>
      </c>
      <c r="H188" s="37">
        <v>6</v>
      </c>
      <c r="I188" s="37">
        <v>7</v>
      </c>
      <c r="J188" s="37">
        <v>8</v>
      </c>
      <c r="K188" s="37">
        <v>9</v>
      </c>
      <c r="L188" s="38"/>
      <c r="M188" s="24"/>
      <c r="N188" s="60">
        <v>7</v>
      </c>
      <c r="O188" s="60">
        <v>9</v>
      </c>
      <c r="P188" s="61">
        <v>5</v>
      </c>
    </row>
    <row r="189" spans="1:16" ht="13.5">
      <c r="A189" s="51"/>
      <c r="B189" s="51"/>
      <c r="C189" s="51">
        <v>1</v>
      </c>
      <c r="D189" s="41">
        <v>2013</v>
      </c>
      <c r="E189" s="42" t="s">
        <v>10</v>
      </c>
      <c r="F189" s="52">
        <v>45366</v>
      </c>
      <c r="G189" s="52">
        <v>41231</v>
      </c>
      <c r="H189" s="43">
        <f aca="true" t="shared" si="63" ref="H189:H194">G189/F189</f>
        <v>0.9088524445620068</v>
      </c>
      <c r="I189" s="44">
        <v>2.3</v>
      </c>
      <c r="J189" s="42">
        <v>79465</v>
      </c>
      <c r="K189" s="62">
        <f aca="true" t="shared" si="64" ref="K189:K194">100*G189/J189</f>
        <v>51.88573585855408</v>
      </c>
      <c r="L189" s="35">
        <v>1</v>
      </c>
      <c r="M189" s="42" t="s">
        <v>10</v>
      </c>
      <c r="N189" s="44">
        <f aca="true" t="shared" si="65" ref="N189:P194">VLOOKUP($L189,$C$189:$K$236,N$188)</f>
        <v>2.3</v>
      </c>
      <c r="O189" s="62">
        <f t="shared" si="65"/>
        <v>51.88573585855408</v>
      </c>
      <c r="P189" s="45">
        <f t="shared" si="65"/>
        <v>41231</v>
      </c>
    </row>
    <row r="190" spans="1:16" ht="13.5">
      <c r="A190" s="51"/>
      <c r="B190" s="51"/>
      <c r="C190" s="51">
        <v>2</v>
      </c>
      <c r="D190" s="35">
        <v>2013</v>
      </c>
      <c r="E190" s="46" t="s">
        <v>11</v>
      </c>
      <c r="F190" s="50">
        <v>13180</v>
      </c>
      <c r="G190" s="50">
        <v>12748</v>
      </c>
      <c r="H190" s="47">
        <f t="shared" si="63"/>
        <v>0.9672230652503794</v>
      </c>
      <c r="I190" s="48">
        <v>0.1</v>
      </c>
      <c r="J190" s="46">
        <v>22799</v>
      </c>
      <c r="K190" s="64">
        <f t="shared" si="64"/>
        <v>55.91473310232905</v>
      </c>
      <c r="L190" s="35">
        <v>2</v>
      </c>
      <c r="M190" s="46" t="s">
        <v>11</v>
      </c>
      <c r="N190" s="48">
        <f t="shared" si="65"/>
        <v>0.1</v>
      </c>
      <c r="O190" s="64">
        <f t="shared" si="65"/>
        <v>55.91473310232905</v>
      </c>
      <c r="P190" s="65">
        <f t="shared" si="65"/>
        <v>12748</v>
      </c>
    </row>
    <row r="191" spans="1:16" ht="13.5">
      <c r="A191" s="51"/>
      <c r="B191" s="51"/>
      <c r="C191" s="51">
        <v>3</v>
      </c>
      <c r="D191" s="35">
        <v>2013</v>
      </c>
      <c r="E191" s="46" t="s">
        <v>12</v>
      </c>
      <c r="F191" s="50">
        <v>2853</v>
      </c>
      <c r="G191" s="50">
        <v>2740</v>
      </c>
      <c r="H191" s="47">
        <f t="shared" si="63"/>
        <v>0.9603925692253767</v>
      </c>
      <c r="I191" s="48">
        <v>0.7</v>
      </c>
      <c r="J191" s="46">
        <v>5184</v>
      </c>
      <c r="K191" s="64">
        <f t="shared" si="64"/>
        <v>52.85493827160494</v>
      </c>
      <c r="L191" s="35">
        <v>3</v>
      </c>
      <c r="M191" s="46" t="s">
        <v>12</v>
      </c>
      <c r="N191" s="48">
        <f t="shared" si="65"/>
        <v>0.7</v>
      </c>
      <c r="O191" s="64">
        <f t="shared" si="65"/>
        <v>52.85493827160494</v>
      </c>
      <c r="P191" s="65">
        <f t="shared" si="65"/>
        <v>2740</v>
      </c>
    </row>
    <row r="192" spans="1:16" ht="13.5">
      <c r="A192" s="51"/>
      <c r="B192" s="51"/>
      <c r="C192" s="51">
        <v>4</v>
      </c>
      <c r="D192" s="35">
        <v>2013</v>
      </c>
      <c r="E192" s="46" t="s">
        <v>13</v>
      </c>
      <c r="F192" s="50">
        <v>22938</v>
      </c>
      <c r="G192" s="50">
        <v>20594</v>
      </c>
      <c r="H192" s="47">
        <f t="shared" si="63"/>
        <v>0.8978114918475891</v>
      </c>
      <c r="I192" s="48">
        <v>2.8</v>
      </c>
      <c r="J192" s="46">
        <v>37123</v>
      </c>
      <c r="K192" s="64">
        <f t="shared" si="64"/>
        <v>55.47504242652803</v>
      </c>
      <c r="L192" s="35">
        <v>4</v>
      </c>
      <c r="M192" s="46" t="s">
        <v>13</v>
      </c>
      <c r="N192" s="48">
        <f t="shared" si="65"/>
        <v>2.8</v>
      </c>
      <c r="O192" s="64">
        <f t="shared" si="65"/>
        <v>55.47504242652803</v>
      </c>
      <c r="P192" s="65">
        <f t="shared" si="65"/>
        <v>20594</v>
      </c>
    </row>
    <row r="193" spans="1:16" ht="13.5">
      <c r="A193" s="51"/>
      <c r="B193" s="51"/>
      <c r="C193" s="51">
        <v>5</v>
      </c>
      <c r="D193" s="35">
        <v>2013</v>
      </c>
      <c r="E193" s="46" t="s">
        <v>14</v>
      </c>
      <c r="F193" s="50">
        <v>2943</v>
      </c>
      <c r="G193" s="50">
        <v>2462</v>
      </c>
      <c r="H193" s="47">
        <f t="shared" si="63"/>
        <v>0.836561331974176</v>
      </c>
      <c r="I193" s="48">
        <v>4.7</v>
      </c>
      <c r="J193" s="46">
        <v>5757</v>
      </c>
      <c r="K193" s="64">
        <f t="shared" si="64"/>
        <v>42.7653291644954</v>
      </c>
      <c r="L193" s="35">
        <v>5</v>
      </c>
      <c r="M193" s="46" t="s">
        <v>14</v>
      </c>
      <c r="N193" s="48">
        <f t="shared" si="65"/>
        <v>4.7</v>
      </c>
      <c r="O193" s="64">
        <f t="shared" si="65"/>
        <v>42.7653291644954</v>
      </c>
      <c r="P193" s="65">
        <f t="shared" si="65"/>
        <v>2462</v>
      </c>
    </row>
    <row r="194" spans="1:16" ht="13.5">
      <c r="A194" s="51"/>
      <c r="B194" s="51"/>
      <c r="C194" s="51">
        <v>6</v>
      </c>
      <c r="D194" s="35">
        <v>2013</v>
      </c>
      <c r="E194" s="46" t="s">
        <v>15</v>
      </c>
      <c r="F194" s="50">
        <v>3452</v>
      </c>
      <c r="G194" s="50">
        <v>2687</v>
      </c>
      <c r="H194" s="47">
        <f t="shared" si="63"/>
        <v>0.7783893395133256</v>
      </c>
      <c r="I194" s="48">
        <v>8.1</v>
      </c>
      <c r="J194" s="46">
        <v>8602</v>
      </c>
      <c r="K194" s="64">
        <f t="shared" si="64"/>
        <v>31.236921646128806</v>
      </c>
      <c r="L194" s="35">
        <v>6</v>
      </c>
      <c r="M194" s="46" t="s">
        <v>15</v>
      </c>
      <c r="N194" s="48">
        <f t="shared" si="65"/>
        <v>8.1</v>
      </c>
      <c r="O194" s="64">
        <f t="shared" si="65"/>
        <v>31.236921646128806</v>
      </c>
      <c r="P194" s="65">
        <f t="shared" si="65"/>
        <v>2687</v>
      </c>
    </row>
    <row r="195" spans="1:16" ht="13.5">
      <c r="A195" s="51"/>
      <c r="B195" s="51"/>
      <c r="C195" s="51">
        <v>7</v>
      </c>
      <c r="D195" s="35"/>
      <c r="E195" s="46"/>
      <c r="F195" s="46"/>
      <c r="G195" s="46"/>
      <c r="H195" s="47"/>
      <c r="I195" s="48"/>
      <c r="J195" s="46"/>
      <c r="K195" s="64"/>
      <c r="L195" s="35">
        <v>7</v>
      </c>
      <c r="M195" s="46"/>
      <c r="N195" s="48"/>
      <c r="O195" s="64"/>
      <c r="P195" s="49"/>
    </row>
    <row r="196" spans="1:16" ht="13.5">
      <c r="A196" s="51"/>
      <c r="B196" s="51"/>
      <c r="C196" s="51">
        <v>8</v>
      </c>
      <c r="D196" s="41">
        <v>2014</v>
      </c>
      <c r="E196" s="42" t="s">
        <v>10</v>
      </c>
      <c r="F196" s="52">
        <v>42801</v>
      </c>
      <c r="G196" s="52">
        <v>38409</v>
      </c>
      <c r="H196" s="43">
        <f aca="true" t="shared" si="66" ref="H196:H201">G196/F196</f>
        <v>0.8973855751033855</v>
      </c>
      <c r="I196" s="44">
        <v>4.3</v>
      </c>
      <c r="J196" s="42">
        <v>69145</v>
      </c>
      <c r="K196" s="62">
        <f aca="true" t="shared" si="67" ref="K196:K201">100*G196/J196</f>
        <v>55.548485067611544</v>
      </c>
      <c r="L196" s="35">
        <v>8</v>
      </c>
      <c r="M196" s="42" t="s">
        <v>10</v>
      </c>
      <c r="N196" s="44">
        <f aca="true" t="shared" si="68" ref="N196:P201">VLOOKUP($L196,$C$189:$K$236,N$188)</f>
        <v>4.3</v>
      </c>
      <c r="O196" s="62">
        <f t="shared" si="68"/>
        <v>55.548485067611544</v>
      </c>
      <c r="P196" s="63">
        <f t="shared" si="68"/>
        <v>38409</v>
      </c>
    </row>
    <row r="197" spans="1:16" ht="13.5">
      <c r="A197" s="51"/>
      <c r="B197" s="51"/>
      <c r="C197" s="51">
        <v>9</v>
      </c>
      <c r="D197" s="35">
        <v>2014</v>
      </c>
      <c r="E197" s="46" t="s">
        <v>11</v>
      </c>
      <c r="F197" s="50">
        <v>12106</v>
      </c>
      <c r="G197" s="50">
        <v>11728</v>
      </c>
      <c r="H197" s="47">
        <f t="shared" si="66"/>
        <v>0.9687758136461259</v>
      </c>
      <c r="I197" s="48">
        <v>0.2</v>
      </c>
      <c r="J197" s="46">
        <v>21257</v>
      </c>
      <c r="K197" s="64">
        <f t="shared" si="67"/>
        <v>55.172413793103445</v>
      </c>
      <c r="L197" s="35">
        <v>9</v>
      </c>
      <c r="M197" s="46" t="s">
        <v>11</v>
      </c>
      <c r="N197" s="48">
        <f t="shared" si="68"/>
        <v>0.2</v>
      </c>
      <c r="O197" s="64">
        <f t="shared" si="68"/>
        <v>55.172413793103445</v>
      </c>
      <c r="P197" s="65">
        <f t="shared" si="68"/>
        <v>11728</v>
      </c>
    </row>
    <row r="198" spans="1:16" ht="13.5">
      <c r="A198" s="51"/>
      <c r="B198" s="51"/>
      <c r="C198" s="51">
        <v>10</v>
      </c>
      <c r="D198" s="35">
        <v>2014</v>
      </c>
      <c r="E198" s="46" t="s">
        <v>12</v>
      </c>
      <c r="F198" s="50">
        <v>2642</v>
      </c>
      <c r="G198" s="50">
        <v>2507</v>
      </c>
      <c r="H198" s="47">
        <f t="shared" si="66"/>
        <v>0.9489023467070401</v>
      </c>
      <c r="I198" s="48">
        <v>1.6</v>
      </c>
      <c r="J198" s="46">
        <v>4361</v>
      </c>
      <c r="K198" s="64">
        <f t="shared" si="67"/>
        <v>57.48681495069938</v>
      </c>
      <c r="L198" s="35">
        <v>10</v>
      </c>
      <c r="M198" s="46" t="s">
        <v>12</v>
      </c>
      <c r="N198" s="48">
        <f t="shared" si="68"/>
        <v>1.6</v>
      </c>
      <c r="O198" s="64">
        <f t="shared" si="68"/>
        <v>57.48681495069938</v>
      </c>
      <c r="P198" s="65">
        <f t="shared" si="68"/>
        <v>2507</v>
      </c>
    </row>
    <row r="199" spans="1:16" ht="13.5">
      <c r="A199" s="51"/>
      <c r="B199" s="51"/>
      <c r="C199" s="51">
        <v>11</v>
      </c>
      <c r="D199" s="35">
        <v>2014</v>
      </c>
      <c r="E199" s="46" t="s">
        <v>13</v>
      </c>
      <c r="F199" s="50">
        <v>21570</v>
      </c>
      <c r="G199" s="50">
        <v>18998</v>
      </c>
      <c r="H199" s="47">
        <f t="shared" si="66"/>
        <v>0.8807603152526657</v>
      </c>
      <c r="I199" s="48">
        <v>4.8</v>
      </c>
      <c r="J199" s="46">
        <v>31787</v>
      </c>
      <c r="K199" s="64">
        <f t="shared" si="67"/>
        <v>59.76657123981502</v>
      </c>
      <c r="L199" s="35">
        <v>11</v>
      </c>
      <c r="M199" s="46" t="s">
        <v>13</v>
      </c>
      <c r="N199" s="48">
        <f t="shared" si="68"/>
        <v>4.8</v>
      </c>
      <c r="O199" s="64">
        <f t="shared" si="68"/>
        <v>59.76657123981502</v>
      </c>
      <c r="P199" s="65">
        <f t="shared" si="68"/>
        <v>18998</v>
      </c>
    </row>
    <row r="200" spans="1:16" ht="13.5">
      <c r="A200" s="51"/>
      <c r="B200" s="51"/>
      <c r="C200" s="51">
        <v>12</v>
      </c>
      <c r="D200" s="35">
        <v>2014</v>
      </c>
      <c r="E200" s="46" t="s">
        <v>14</v>
      </c>
      <c r="F200" s="50">
        <v>3046</v>
      </c>
      <c r="G200" s="50">
        <v>2550</v>
      </c>
      <c r="H200" s="47">
        <f t="shared" si="66"/>
        <v>0.8371634931057124</v>
      </c>
      <c r="I200" s="48">
        <v>10.3</v>
      </c>
      <c r="J200" s="46">
        <v>4953</v>
      </c>
      <c r="K200" s="64">
        <f t="shared" si="67"/>
        <v>51.483949121744395</v>
      </c>
      <c r="L200" s="35">
        <v>12</v>
      </c>
      <c r="M200" s="46" t="s">
        <v>14</v>
      </c>
      <c r="N200" s="48">
        <f t="shared" si="68"/>
        <v>10.3</v>
      </c>
      <c r="O200" s="64">
        <f t="shared" si="68"/>
        <v>51.483949121744395</v>
      </c>
      <c r="P200" s="65">
        <f t="shared" si="68"/>
        <v>2550</v>
      </c>
    </row>
    <row r="201" spans="1:16" ht="13.5">
      <c r="A201" s="51"/>
      <c r="B201" s="51"/>
      <c r="C201" s="51">
        <v>13</v>
      </c>
      <c r="D201" s="35">
        <v>2014</v>
      </c>
      <c r="E201" s="46" t="s">
        <v>15</v>
      </c>
      <c r="F201" s="50">
        <v>3437</v>
      </c>
      <c r="G201" s="50">
        <v>2626</v>
      </c>
      <c r="H201" s="47">
        <f t="shared" si="66"/>
        <v>0.7640384055862671</v>
      </c>
      <c r="I201" s="48">
        <v>16.3</v>
      </c>
      <c r="J201" s="46">
        <v>6787</v>
      </c>
      <c r="K201" s="64">
        <f t="shared" si="67"/>
        <v>38.691616325327836</v>
      </c>
      <c r="L201" s="35">
        <v>13</v>
      </c>
      <c r="M201" s="46" t="s">
        <v>15</v>
      </c>
      <c r="N201" s="48">
        <f t="shared" si="68"/>
        <v>16.3</v>
      </c>
      <c r="O201" s="64">
        <f t="shared" si="68"/>
        <v>38.691616325327836</v>
      </c>
      <c r="P201" s="65">
        <f t="shared" si="68"/>
        <v>2626</v>
      </c>
    </row>
    <row r="202" spans="1:16" ht="13.5">
      <c r="A202" s="51"/>
      <c r="B202" s="51"/>
      <c r="C202" s="51">
        <v>14</v>
      </c>
      <c r="D202" s="35"/>
      <c r="E202" s="46"/>
      <c r="F202" s="46"/>
      <c r="G202" s="46"/>
      <c r="H202" s="47"/>
      <c r="I202" s="48"/>
      <c r="J202" s="46"/>
      <c r="K202" s="64"/>
      <c r="L202" s="35">
        <v>14</v>
      </c>
      <c r="M202" s="46"/>
      <c r="N202" s="48"/>
      <c r="O202" s="64"/>
      <c r="P202" s="49"/>
    </row>
    <row r="203" spans="1:16" ht="13.5">
      <c r="A203" s="51"/>
      <c r="B203" s="51"/>
      <c r="C203" s="51">
        <v>15</v>
      </c>
      <c r="D203" s="41">
        <v>2015</v>
      </c>
      <c r="E203" s="42" t="s">
        <v>10</v>
      </c>
      <c r="F203" s="52">
        <v>45331</v>
      </c>
      <c r="G203" s="52">
        <v>40506</v>
      </c>
      <c r="H203" s="43">
        <f aca="true" t="shared" si="69" ref="H203:H208">G203/F203</f>
        <v>0.8935606979771018</v>
      </c>
      <c r="I203" s="44">
        <v>6.1</v>
      </c>
      <c r="J203" s="42">
        <v>64131</v>
      </c>
      <c r="K203" s="62">
        <f aca="true" t="shared" si="70" ref="K203:K208">100*G203/J203</f>
        <v>63.16134162885344</v>
      </c>
      <c r="L203" s="35">
        <v>15</v>
      </c>
      <c r="M203" s="42" t="s">
        <v>10</v>
      </c>
      <c r="N203" s="44">
        <f aca="true" t="shared" si="71" ref="N203:P208">VLOOKUP($L203,$C$189:$K$236,N$188)</f>
        <v>6.1</v>
      </c>
      <c r="O203" s="62">
        <f t="shared" si="71"/>
        <v>63.16134162885344</v>
      </c>
      <c r="P203" s="63">
        <f t="shared" si="71"/>
        <v>40506</v>
      </c>
    </row>
    <row r="204" spans="1:16" ht="13.5">
      <c r="A204" s="51"/>
      <c r="B204" s="51"/>
      <c r="C204" s="51">
        <v>16</v>
      </c>
      <c r="D204" s="35">
        <v>2015</v>
      </c>
      <c r="E204" s="46" t="s">
        <v>11</v>
      </c>
      <c r="F204" s="50">
        <v>12694</v>
      </c>
      <c r="G204" s="50">
        <v>12304</v>
      </c>
      <c r="H204" s="47">
        <f t="shared" si="69"/>
        <v>0.9692768236962345</v>
      </c>
      <c r="I204" s="48">
        <v>0.30000000000000004</v>
      </c>
      <c r="J204" s="46">
        <v>20706</v>
      </c>
      <c r="K204" s="64">
        <f t="shared" si="70"/>
        <v>59.42238964551338</v>
      </c>
      <c r="L204" s="35">
        <v>16</v>
      </c>
      <c r="M204" s="46" t="s">
        <v>11</v>
      </c>
      <c r="N204" s="48">
        <f t="shared" si="71"/>
        <v>0.30000000000000004</v>
      </c>
      <c r="O204" s="64">
        <f t="shared" si="71"/>
        <v>59.42238964551338</v>
      </c>
      <c r="P204" s="65">
        <f t="shared" si="71"/>
        <v>12304</v>
      </c>
    </row>
    <row r="205" spans="1:16" ht="13.5">
      <c r="A205" s="51"/>
      <c r="B205" s="51"/>
      <c r="C205" s="51">
        <v>17</v>
      </c>
      <c r="D205" s="35">
        <v>2015</v>
      </c>
      <c r="E205" s="46" t="s">
        <v>12</v>
      </c>
      <c r="F205" s="50">
        <v>2764</v>
      </c>
      <c r="G205" s="50">
        <v>2632</v>
      </c>
      <c r="H205" s="47">
        <f t="shared" si="69"/>
        <v>0.9522431259044862</v>
      </c>
      <c r="I205" s="48">
        <v>2.8</v>
      </c>
      <c r="J205" s="46">
        <v>3931</v>
      </c>
      <c r="K205" s="64">
        <f t="shared" si="70"/>
        <v>66.95497328923938</v>
      </c>
      <c r="L205" s="35">
        <v>17</v>
      </c>
      <c r="M205" s="46" t="s">
        <v>12</v>
      </c>
      <c r="N205" s="48">
        <f t="shared" si="71"/>
        <v>2.8</v>
      </c>
      <c r="O205" s="64">
        <f t="shared" si="71"/>
        <v>66.95497328923938</v>
      </c>
      <c r="P205" s="65">
        <f t="shared" si="71"/>
        <v>2632</v>
      </c>
    </row>
    <row r="206" spans="1:16" ht="13.5">
      <c r="A206" s="51"/>
      <c r="B206" s="51"/>
      <c r="C206" s="51">
        <v>18</v>
      </c>
      <c r="D206" s="35">
        <v>2015</v>
      </c>
      <c r="E206" s="46" t="s">
        <v>13</v>
      </c>
      <c r="F206" s="50">
        <v>23197</v>
      </c>
      <c r="G206" s="50">
        <v>20325</v>
      </c>
      <c r="H206" s="47">
        <f t="shared" si="69"/>
        <v>0.8761908867525973</v>
      </c>
      <c r="I206" s="48">
        <v>7.4</v>
      </c>
      <c r="J206" s="46">
        <v>29650</v>
      </c>
      <c r="K206" s="64">
        <f t="shared" si="70"/>
        <v>68.54974704890388</v>
      </c>
      <c r="L206" s="35">
        <v>18</v>
      </c>
      <c r="M206" s="46" t="s">
        <v>13</v>
      </c>
      <c r="N206" s="48">
        <f t="shared" si="71"/>
        <v>7.4</v>
      </c>
      <c r="O206" s="64">
        <f t="shared" si="71"/>
        <v>68.54974704890388</v>
      </c>
      <c r="P206" s="65">
        <f t="shared" si="71"/>
        <v>20325</v>
      </c>
    </row>
    <row r="207" spans="1:16" ht="13.5">
      <c r="A207" s="51"/>
      <c r="B207" s="51"/>
      <c r="C207" s="51">
        <v>19</v>
      </c>
      <c r="D207" s="35">
        <v>2015</v>
      </c>
      <c r="E207" s="46" t="s">
        <v>14</v>
      </c>
      <c r="F207" s="50">
        <v>3371</v>
      </c>
      <c r="G207" s="50">
        <v>2790</v>
      </c>
      <c r="H207" s="47">
        <f t="shared" si="69"/>
        <v>0.8276475823197864</v>
      </c>
      <c r="I207" s="48">
        <v>13</v>
      </c>
      <c r="J207" s="46">
        <v>4565</v>
      </c>
      <c r="K207" s="64">
        <f t="shared" si="70"/>
        <v>61.117196056955095</v>
      </c>
      <c r="L207" s="35">
        <v>19</v>
      </c>
      <c r="M207" s="46" t="s">
        <v>14</v>
      </c>
      <c r="N207" s="48">
        <f t="shared" si="71"/>
        <v>13</v>
      </c>
      <c r="O207" s="64">
        <f t="shared" si="71"/>
        <v>61.117196056955095</v>
      </c>
      <c r="P207" s="65">
        <f t="shared" si="71"/>
        <v>2790</v>
      </c>
    </row>
    <row r="208" spans="1:16" ht="13.5">
      <c r="A208" s="51"/>
      <c r="B208" s="51"/>
      <c r="C208" s="51">
        <v>20</v>
      </c>
      <c r="D208" s="35">
        <v>2015</v>
      </c>
      <c r="E208" s="46" t="s">
        <v>15</v>
      </c>
      <c r="F208" s="50">
        <v>3305</v>
      </c>
      <c r="G208" s="50">
        <v>2455</v>
      </c>
      <c r="H208" s="47">
        <f t="shared" si="69"/>
        <v>0.7428139183055976</v>
      </c>
      <c r="I208" s="48">
        <v>20.1</v>
      </c>
      <c r="J208" s="46">
        <v>5279</v>
      </c>
      <c r="K208" s="64">
        <f t="shared" si="70"/>
        <v>46.505019890130704</v>
      </c>
      <c r="L208" s="35">
        <v>20</v>
      </c>
      <c r="M208" s="46" t="s">
        <v>15</v>
      </c>
      <c r="N208" s="48">
        <f t="shared" si="71"/>
        <v>20.1</v>
      </c>
      <c r="O208" s="64">
        <f t="shared" si="71"/>
        <v>46.505019890130704</v>
      </c>
      <c r="P208" s="65">
        <f t="shared" si="71"/>
        <v>2455</v>
      </c>
    </row>
    <row r="209" spans="1:16" ht="13.5">
      <c r="A209" s="51"/>
      <c r="B209" s="51"/>
      <c r="C209" s="51">
        <v>21</v>
      </c>
      <c r="D209" s="35"/>
      <c r="E209" s="46"/>
      <c r="F209" s="46"/>
      <c r="G209" s="46"/>
      <c r="H209" s="47"/>
      <c r="I209" s="48"/>
      <c r="J209" s="46"/>
      <c r="K209" s="64"/>
      <c r="L209" s="35">
        <v>21</v>
      </c>
      <c r="M209" s="46"/>
      <c r="N209" s="48"/>
      <c r="O209" s="64"/>
      <c r="P209" s="49"/>
    </row>
    <row r="210" spans="1:16" ht="13.5">
      <c r="A210" s="51"/>
      <c r="B210" s="51"/>
      <c r="C210" s="51">
        <v>22</v>
      </c>
      <c r="D210" s="41">
        <v>2016</v>
      </c>
      <c r="E210" s="42" t="s">
        <v>10</v>
      </c>
      <c r="F210" s="52">
        <v>45481</v>
      </c>
      <c r="G210" s="52">
        <v>40711</v>
      </c>
      <c r="H210" s="43">
        <f aca="true" t="shared" si="72" ref="H210:H215">G210/F210</f>
        <v>0.895121039554979</v>
      </c>
      <c r="I210" s="44">
        <v>5.6</v>
      </c>
      <c r="J210" s="42">
        <v>61126</v>
      </c>
      <c r="K210" s="62">
        <f aca="true" t="shared" si="73" ref="K210:K215">100*G210/J210</f>
        <v>66.60177338612047</v>
      </c>
      <c r="L210" s="35">
        <v>22</v>
      </c>
      <c r="M210" s="42" t="s">
        <v>10</v>
      </c>
      <c r="N210" s="44">
        <f aca="true" t="shared" si="74" ref="N210:P215">VLOOKUP($L210,$C$189:$K$236,N$188)</f>
        <v>5.6</v>
      </c>
      <c r="O210" s="62">
        <f t="shared" si="74"/>
        <v>66.60177338612047</v>
      </c>
      <c r="P210" s="63">
        <f t="shared" si="74"/>
        <v>40711</v>
      </c>
    </row>
    <row r="211" spans="1:16" ht="13.5">
      <c r="A211" s="51"/>
      <c r="B211" s="51"/>
      <c r="C211" s="51">
        <v>23</v>
      </c>
      <c r="D211" s="35">
        <v>2016</v>
      </c>
      <c r="E211" s="46" t="s">
        <v>11</v>
      </c>
      <c r="F211" s="50">
        <v>12723</v>
      </c>
      <c r="G211" s="50">
        <v>12338</v>
      </c>
      <c r="H211" s="47">
        <f t="shared" si="72"/>
        <v>0.9697398412324137</v>
      </c>
      <c r="I211" s="48">
        <v>0.2</v>
      </c>
      <c r="J211" s="46">
        <v>20554</v>
      </c>
      <c r="K211" s="64">
        <f t="shared" si="73"/>
        <v>60.02724530505011</v>
      </c>
      <c r="L211" s="35">
        <v>23</v>
      </c>
      <c r="M211" s="46" t="s">
        <v>11</v>
      </c>
      <c r="N211" s="48">
        <f t="shared" si="74"/>
        <v>0.2</v>
      </c>
      <c r="O211" s="64">
        <f t="shared" si="74"/>
        <v>60.02724530505011</v>
      </c>
      <c r="P211" s="65">
        <f t="shared" si="74"/>
        <v>12338</v>
      </c>
    </row>
    <row r="212" spans="1:16" ht="13.5">
      <c r="A212" s="51"/>
      <c r="B212" s="51"/>
      <c r="C212" s="51">
        <v>24</v>
      </c>
      <c r="D212" s="35">
        <v>2016</v>
      </c>
      <c r="E212" s="46" t="s">
        <v>12</v>
      </c>
      <c r="F212" s="50">
        <v>2666</v>
      </c>
      <c r="G212" s="50">
        <v>2524</v>
      </c>
      <c r="H212" s="47">
        <f t="shared" si="72"/>
        <v>0.9467366841710427</v>
      </c>
      <c r="I212" s="48">
        <v>1.7000000000000002</v>
      </c>
      <c r="J212" s="46">
        <v>3480</v>
      </c>
      <c r="K212" s="64">
        <f t="shared" si="73"/>
        <v>72.52873563218391</v>
      </c>
      <c r="L212" s="35">
        <v>24</v>
      </c>
      <c r="M212" s="46" t="s">
        <v>12</v>
      </c>
      <c r="N212" s="48">
        <f t="shared" si="74"/>
        <v>1.7000000000000002</v>
      </c>
      <c r="O212" s="64">
        <f t="shared" si="74"/>
        <v>72.52873563218391</v>
      </c>
      <c r="P212" s="65">
        <f t="shared" si="74"/>
        <v>2524</v>
      </c>
    </row>
    <row r="213" spans="1:16" ht="13.5">
      <c r="A213" s="51"/>
      <c r="B213" s="51"/>
      <c r="C213" s="51">
        <v>25</v>
      </c>
      <c r="D213" s="35">
        <v>2016</v>
      </c>
      <c r="E213" s="46" t="s">
        <v>13</v>
      </c>
      <c r="F213" s="50">
        <v>23392</v>
      </c>
      <c r="G213" s="50">
        <v>20624</v>
      </c>
      <c r="H213" s="47">
        <f t="shared" si="72"/>
        <v>0.8816689466484268</v>
      </c>
      <c r="I213" s="48">
        <v>6.6</v>
      </c>
      <c r="J213" s="46">
        <v>28110</v>
      </c>
      <c r="K213" s="64">
        <f t="shared" si="73"/>
        <v>73.36890786197083</v>
      </c>
      <c r="L213" s="35">
        <v>25</v>
      </c>
      <c r="M213" s="46" t="s">
        <v>13</v>
      </c>
      <c r="N213" s="48">
        <f t="shared" si="74"/>
        <v>6.6</v>
      </c>
      <c r="O213" s="64">
        <f t="shared" si="74"/>
        <v>73.36890786197083</v>
      </c>
      <c r="P213" s="65">
        <f t="shared" si="74"/>
        <v>20624</v>
      </c>
    </row>
    <row r="214" spans="1:16" ht="13.5">
      <c r="A214" s="51"/>
      <c r="B214" s="51"/>
      <c r="C214" s="51">
        <v>26</v>
      </c>
      <c r="D214" s="35">
        <v>2016</v>
      </c>
      <c r="E214" s="46" t="s">
        <v>14</v>
      </c>
      <c r="F214" s="50">
        <v>3308</v>
      </c>
      <c r="G214" s="50">
        <v>2747</v>
      </c>
      <c r="H214" s="47">
        <f t="shared" si="72"/>
        <v>0.8304111245465539</v>
      </c>
      <c r="I214" s="48">
        <v>11.7</v>
      </c>
      <c r="J214" s="46">
        <v>4115</v>
      </c>
      <c r="K214" s="64">
        <f t="shared" si="73"/>
        <v>66.75577156743621</v>
      </c>
      <c r="L214" s="35">
        <v>26</v>
      </c>
      <c r="M214" s="46" t="s">
        <v>14</v>
      </c>
      <c r="N214" s="48">
        <f t="shared" si="74"/>
        <v>11.7</v>
      </c>
      <c r="O214" s="64">
        <f t="shared" si="74"/>
        <v>66.75577156743621</v>
      </c>
      <c r="P214" s="65">
        <f t="shared" si="74"/>
        <v>2747</v>
      </c>
    </row>
    <row r="215" spans="1:16" ht="13.5">
      <c r="A215" s="51"/>
      <c r="B215" s="51"/>
      <c r="C215" s="51">
        <v>27</v>
      </c>
      <c r="D215" s="35">
        <v>2016</v>
      </c>
      <c r="E215" s="46" t="s">
        <v>15</v>
      </c>
      <c r="F215" s="50">
        <v>3392</v>
      </c>
      <c r="G215" s="50">
        <v>2478</v>
      </c>
      <c r="H215" s="47">
        <f t="shared" si="72"/>
        <v>0.7305424528301887</v>
      </c>
      <c r="I215" s="48">
        <v>21.9</v>
      </c>
      <c r="J215" s="46">
        <v>4867</v>
      </c>
      <c r="K215" s="64">
        <f t="shared" si="73"/>
        <v>50.91432093692213</v>
      </c>
      <c r="L215" s="35">
        <v>27</v>
      </c>
      <c r="M215" s="46" t="s">
        <v>15</v>
      </c>
      <c r="N215" s="48">
        <f t="shared" si="74"/>
        <v>21.9</v>
      </c>
      <c r="O215" s="64">
        <f t="shared" si="74"/>
        <v>50.91432093692213</v>
      </c>
      <c r="P215" s="65">
        <f t="shared" si="74"/>
        <v>2478</v>
      </c>
    </row>
    <row r="216" spans="1:16" ht="13.5">
      <c r="A216" s="51"/>
      <c r="B216" s="51"/>
      <c r="C216" s="51">
        <v>28</v>
      </c>
      <c r="D216" s="35"/>
      <c r="E216" s="46"/>
      <c r="F216" s="46"/>
      <c r="G216" s="46"/>
      <c r="H216" s="47"/>
      <c r="I216" s="48"/>
      <c r="J216" s="46"/>
      <c r="K216" s="64"/>
      <c r="L216" s="35">
        <v>28</v>
      </c>
      <c r="M216" s="46"/>
      <c r="N216" s="48"/>
      <c r="O216" s="64"/>
      <c r="P216" s="49"/>
    </row>
    <row r="217" spans="1:16" ht="13.5">
      <c r="A217" s="51"/>
      <c r="B217" s="51"/>
      <c r="C217" s="51">
        <v>29</v>
      </c>
      <c r="D217" s="41">
        <v>2017</v>
      </c>
      <c r="E217" s="42" t="s">
        <v>10</v>
      </c>
      <c r="F217" s="52">
        <v>46596</v>
      </c>
      <c r="G217" s="52">
        <v>41899</v>
      </c>
      <c r="H217" s="43">
        <f aca="true" t="shared" si="75" ref="H217:H222">G217/F217</f>
        <v>0.8991973559962229</v>
      </c>
      <c r="I217" s="44">
        <v>5.9</v>
      </c>
      <c r="J217" s="42">
        <v>60961</v>
      </c>
      <c r="K217" s="62">
        <f aca="true" t="shared" si="76" ref="K217:K222">100*G217/J217</f>
        <v>68.73082790636637</v>
      </c>
      <c r="L217" s="35">
        <v>29</v>
      </c>
      <c r="M217" s="42" t="s">
        <v>10</v>
      </c>
      <c r="N217" s="44">
        <f aca="true" t="shared" si="77" ref="N217:P222">VLOOKUP($L217,$C$189:$K$236,N$188)</f>
        <v>5.9</v>
      </c>
      <c r="O217" s="62">
        <f t="shared" si="77"/>
        <v>68.73082790636637</v>
      </c>
      <c r="P217" s="63">
        <f t="shared" si="77"/>
        <v>41899</v>
      </c>
    </row>
    <row r="218" spans="1:16" ht="13.5">
      <c r="A218" s="51"/>
      <c r="B218" s="51"/>
      <c r="C218" s="51">
        <v>30</v>
      </c>
      <c r="D218" s="35">
        <v>2017</v>
      </c>
      <c r="E218" s="46" t="s">
        <v>11</v>
      </c>
      <c r="F218" s="50">
        <v>12916</v>
      </c>
      <c r="G218" s="50">
        <v>12517</v>
      </c>
      <c r="H218" s="47">
        <f t="shared" si="75"/>
        <v>0.9691080829978321</v>
      </c>
      <c r="I218" s="48">
        <v>0.2</v>
      </c>
      <c r="J218" s="46">
        <v>20705</v>
      </c>
      <c r="K218" s="64">
        <f t="shared" si="76"/>
        <v>60.45399661917411</v>
      </c>
      <c r="L218" s="35">
        <v>30</v>
      </c>
      <c r="M218" s="46" t="s">
        <v>11</v>
      </c>
      <c r="N218" s="48">
        <f t="shared" si="77"/>
        <v>0.2</v>
      </c>
      <c r="O218" s="64">
        <f t="shared" si="77"/>
        <v>60.45399661917411</v>
      </c>
      <c r="P218" s="65">
        <f t="shared" si="77"/>
        <v>12517</v>
      </c>
    </row>
    <row r="219" spans="1:16" ht="13.5">
      <c r="A219" s="51"/>
      <c r="B219" s="51"/>
      <c r="C219" s="51">
        <v>31</v>
      </c>
      <c r="D219" s="35">
        <v>2017</v>
      </c>
      <c r="E219" s="46" t="s">
        <v>12</v>
      </c>
      <c r="F219" s="50">
        <v>2602</v>
      </c>
      <c r="G219" s="50">
        <v>2485</v>
      </c>
      <c r="H219" s="47">
        <f t="shared" si="75"/>
        <v>0.9550345887778632</v>
      </c>
      <c r="I219" s="48">
        <v>2</v>
      </c>
      <c r="J219" s="46">
        <v>3351</v>
      </c>
      <c r="K219" s="64">
        <f t="shared" si="76"/>
        <v>74.15696806923306</v>
      </c>
      <c r="L219" s="35">
        <v>31</v>
      </c>
      <c r="M219" s="46" t="s">
        <v>12</v>
      </c>
      <c r="N219" s="48">
        <f t="shared" si="77"/>
        <v>2</v>
      </c>
      <c r="O219" s="64">
        <f t="shared" si="77"/>
        <v>74.15696806923306</v>
      </c>
      <c r="P219" s="65">
        <f t="shared" si="77"/>
        <v>2485</v>
      </c>
    </row>
    <row r="220" spans="1:16" ht="13.5">
      <c r="A220" s="51"/>
      <c r="B220" s="51"/>
      <c r="C220" s="51">
        <v>32</v>
      </c>
      <c r="D220" s="35">
        <v>2017</v>
      </c>
      <c r="E220" s="46" t="s">
        <v>13</v>
      </c>
      <c r="F220" s="50">
        <v>24173</v>
      </c>
      <c r="G220" s="50">
        <v>21334</v>
      </c>
      <c r="H220" s="47">
        <f t="shared" si="75"/>
        <v>0.882554916642535</v>
      </c>
      <c r="I220" s="48">
        <v>7</v>
      </c>
      <c r="J220" s="46">
        <v>28222</v>
      </c>
      <c r="K220" s="64">
        <f t="shared" si="76"/>
        <v>75.59350861030401</v>
      </c>
      <c r="L220" s="35">
        <v>32</v>
      </c>
      <c r="M220" s="46" t="s">
        <v>13</v>
      </c>
      <c r="N220" s="48">
        <f t="shared" si="77"/>
        <v>7</v>
      </c>
      <c r="O220" s="64">
        <f t="shared" si="77"/>
        <v>75.59350861030401</v>
      </c>
      <c r="P220" s="65">
        <f t="shared" si="77"/>
        <v>21334</v>
      </c>
    </row>
    <row r="221" spans="1:16" ht="13.5">
      <c r="A221" s="51"/>
      <c r="B221" s="51"/>
      <c r="C221" s="51">
        <v>33</v>
      </c>
      <c r="D221" s="35">
        <v>2017</v>
      </c>
      <c r="E221" s="46" t="s">
        <v>14</v>
      </c>
      <c r="F221" s="50">
        <v>3526</v>
      </c>
      <c r="G221" s="50">
        <v>2915</v>
      </c>
      <c r="H221" s="47">
        <f t="shared" si="75"/>
        <v>0.8267158252977879</v>
      </c>
      <c r="I221" s="48">
        <v>9.9</v>
      </c>
      <c r="J221" s="46">
        <v>4129</v>
      </c>
      <c r="K221" s="64">
        <f t="shared" si="76"/>
        <v>70.59820779849842</v>
      </c>
      <c r="L221" s="35">
        <v>33</v>
      </c>
      <c r="M221" s="46" t="s">
        <v>14</v>
      </c>
      <c r="N221" s="48">
        <f t="shared" si="77"/>
        <v>9.9</v>
      </c>
      <c r="O221" s="64">
        <f t="shared" si="77"/>
        <v>70.59820779849842</v>
      </c>
      <c r="P221" s="65">
        <f t="shared" si="77"/>
        <v>2915</v>
      </c>
    </row>
    <row r="222" spans="1:16" ht="13.5">
      <c r="A222" s="51"/>
      <c r="B222" s="51"/>
      <c r="C222" s="51">
        <v>34</v>
      </c>
      <c r="D222" s="35">
        <v>2017</v>
      </c>
      <c r="E222" s="46" t="s">
        <v>15</v>
      </c>
      <c r="F222" s="50">
        <v>3379</v>
      </c>
      <c r="G222" s="50">
        <v>2648</v>
      </c>
      <c r="H222" s="47">
        <f t="shared" si="75"/>
        <v>0.7836638058597218</v>
      </c>
      <c r="I222" s="48">
        <v>23.3</v>
      </c>
      <c r="J222" s="46">
        <v>4554</v>
      </c>
      <c r="K222" s="64">
        <f t="shared" si="76"/>
        <v>58.146684233640755</v>
      </c>
      <c r="L222" s="35">
        <v>34</v>
      </c>
      <c r="M222" s="46" t="s">
        <v>15</v>
      </c>
      <c r="N222" s="48">
        <f t="shared" si="77"/>
        <v>23.3</v>
      </c>
      <c r="O222" s="64">
        <f t="shared" si="77"/>
        <v>58.146684233640755</v>
      </c>
      <c r="P222" s="65">
        <f t="shared" si="77"/>
        <v>2648</v>
      </c>
    </row>
    <row r="223" spans="1:16" ht="13.5">
      <c r="A223" s="51"/>
      <c r="B223" s="51"/>
      <c r="C223" s="51">
        <v>35</v>
      </c>
      <c r="D223" s="35"/>
      <c r="E223" s="46"/>
      <c r="F223" s="46"/>
      <c r="G223" s="46"/>
      <c r="H223" s="47"/>
      <c r="I223" s="48"/>
      <c r="J223" s="46"/>
      <c r="K223" s="64"/>
      <c r="L223" s="35">
        <v>35</v>
      </c>
      <c r="M223" s="46"/>
      <c r="N223" s="48"/>
      <c r="O223" s="64"/>
      <c r="P223" s="49"/>
    </row>
    <row r="224" spans="1:16" ht="13.5">
      <c r="A224" s="51"/>
      <c r="B224" s="51"/>
      <c r="C224" s="51">
        <v>36</v>
      </c>
      <c r="D224" s="41">
        <v>2018</v>
      </c>
      <c r="E224" s="42" t="s">
        <v>10</v>
      </c>
      <c r="F224" s="52">
        <v>48433</v>
      </c>
      <c r="G224" s="52">
        <v>43808</v>
      </c>
      <c r="H224" s="43">
        <f aca="true" t="shared" si="78" ref="H224:H229">G224/F224</f>
        <v>0.904507257448434</v>
      </c>
      <c r="I224" s="44">
        <v>6.2</v>
      </c>
      <c r="J224" s="42">
        <v>61242</v>
      </c>
      <c r="K224" s="62">
        <f aca="true" t="shared" si="79" ref="K224:K229">100*G224/J224</f>
        <v>71.53260834068124</v>
      </c>
      <c r="L224" s="35">
        <v>36</v>
      </c>
      <c r="M224" s="42" t="s">
        <v>10</v>
      </c>
      <c r="N224" s="44">
        <f aca="true" t="shared" si="80" ref="N224:P229">VLOOKUP($L224,$C$189:$K$236,N$188)</f>
        <v>6.2</v>
      </c>
      <c r="O224" s="62">
        <f t="shared" si="80"/>
        <v>71.53260834068124</v>
      </c>
      <c r="P224" s="63">
        <f t="shared" si="80"/>
        <v>43808</v>
      </c>
    </row>
    <row r="225" spans="1:16" ht="13.5">
      <c r="A225" s="51"/>
      <c r="B225" s="51"/>
      <c r="C225" s="51">
        <v>37</v>
      </c>
      <c r="D225" s="35">
        <v>2018</v>
      </c>
      <c r="E225" s="46" t="s">
        <v>11</v>
      </c>
      <c r="F225" s="50">
        <v>13158</v>
      </c>
      <c r="G225" s="50">
        <v>12823</v>
      </c>
      <c r="H225" s="47">
        <f t="shared" si="78"/>
        <v>0.9745402036783706</v>
      </c>
      <c r="I225" s="48">
        <v>0.30000000000000004</v>
      </c>
      <c r="J225" s="46">
        <v>20659</v>
      </c>
      <c r="K225" s="64">
        <f t="shared" si="79"/>
        <v>62.069800087129096</v>
      </c>
      <c r="L225" s="35">
        <v>37</v>
      </c>
      <c r="M225" s="46" t="s">
        <v>11</v>
      </c>
      <c r="N225" s="48">
        <f t="shared" si="80"/>
        <v>0.30000000000000004</v>
      </c>
      <c r="O225" s="64">
        <f t="shared" si="80"/>
        <v>62.069800087129096</v>
      </c>
      <c r="P225" s="65">
        <f t="shared" si="80"/>
        <v>12823</v>
      </c>
    </row>
    <row r="226" spans="1:16" ht="13.5">
      <c r="A226" s="51"/>
      <c r="B226" s="51"/>
      <c r="C226" s="51">
        <v>38</v>
      </c>
      <c r="D226" s="35">
        <v>2018</v>
      </c>
      <c r="E226" s="46" t="s">
        <v>12</v>
      </c>
      <c r="F226" s="50">
        <v>2652</v>
      </c>
      <c r="G226" s="50">
        <v>2516</v>
      </c>
      <c r="H226" s="47">
        <f t="shared" si="78"/>
        <v>0.9487179487179487</v>
      </c>
      <c r="I226" s="48">
        <v>3.7</v>
      </c>
      <c r="J226" s="46">
        <v>3348</v>
      </c>
      <c r="K226" s="64">
        <f t="shared" si="79"/>
        <v>75.14934289127838</v>
      </c>
      <c r="L226" s="35">
        <v>38</v>
      </c>
      <c r="M226" s="46" t="s">
        <v>12</v>
      </c>
      <c r="N226" s="48">
        <f t="shared" si="80"/>
        <v>3.7</v>
      </c>
      <c r="O226" s="64">
        <f t="shared" si="80"/>
        <v>75.14934289127838</v>
      </c>
      <c r="P226" s="65">
        <f t="shared" si="80"/>
        <v>2516</v>
      </c>
    </row>
    <row r="227" spans="1:16" ht="13.5">
      <c r="A227" s="51"/>
      <c r="B227" s="51"/>
      <c r="C227" s="51">
        <v>39</v>
      </c>
      <c r="D227" s="35">
        <v>2018</v>
      </c>
      <c r="E227" s="46" t="s">
        <v>13</v>
      </c>
      <c r="F227" s="50">
        <v>25716</v>
      </c>
      <c r="G227" s="50">
        <v>22799</v>
      </c>
      <c r="H227" s="47">
        <f t="shared" si="78"/>
        <v>0.8865686731995644</v>
      </c>
      <c r="I227" s="48">
        <v>7.3</v>
      </c>
      <c r="J227" s="46">
        <v>28938</v>
      </c>
      <c r="K227" s="64">
        <f t="shared" si="79"/>
        <v>78.78567972907595</v>
      </c>
      <c r="L227" s="35">
        <v>39</v>
      </c>
      <c r="M227" s="46" t="s">
        <v>13</v>
      </c>
      <c r="N227" s="48">
        <f t="shared" si="80"/>
        <v>7.3</v>
      </c>
      <c r="O227" s="64">
        <f t="shared" si="80"/>
        <v>78.78567972907595</v>
      </c>
      <c r="P227" s="65">
        <f t="shared" si="80"/>
        <v>22799</v>
      </c>
    </row>
    <row r="228" spans="1:16" ht="13.5">
      <c r="A228" s="51"/>
      <c r="B228" s="51"/>
      <c r="C228" s="51">
        <v>40</v>
      </c>
      <c r="D228" s="35">
        <v>2018</v>
      </c>
      <c r="E228" s="46" t="s">
        <v>14</v>
      </c>
      <c r="F228" s="50">
        <v>3586</v>
      </c>
      <c r="G228" s="50">
        <v>3094</v>
      </c>
      <c r="H228" s="47">
        <f t="shared" si="78"/>
        <v>0.8627997769102064</v>
      </c>
      <c r="I228" s="48">
        <v>10.4</v>
      </c>
      <c r="J228" s="46">
        <v>4185</v>
      </c>
      <c r="K228" s="64">
        <f t="shared" si="79"/>
        <v>73.93070489844683</v>
      </c>
      <c r="L228" s="35">
        <v>40</v>
      </c>
      <c r="M228" s="46" t="s">
        <v>14</v>
      </c>
      <c r="N228" s="48">
        <f t="shared" si="80"/>
        <v>10.4</v>
      </c>
      <c r="O228" s="64">
        <f t="shared" si="80"/>
        <v>73.93070489844683</v>
      </c>
      <c r="P228" s="65">
        <f t="shared" si="80"/>
        <v>3094</v>
      </c>
    </row>
    <row r="229" spans="1:16" ht="13.5">
      <c r="A229" s="51"/>
      <c r="B229" s="51"/>
      <c r="C229" s="51">
        <v>41</v>
      </c>
      <c r="D229" s="35">
        <v>2018</v>
      </c>
      <c r="E229" s="46" t="s">
        <v>15</v>
      </c>
      <c r="F229" s="50">
        <v>3321</v>
      </c>
      <c r="G229" s="50">
        <v>2576</v>
      </c>
      <c r="H229" s="47">
        <f t="shared" si="78"/>
        <v>0.7756699789220114</v>
      </c>
      <c r="I229" s="48">
        <v>23.3</v>
      </c>
      <c r="J229" s="46">
        <v>4112</v>
      </c>
      <c r="K229" s="64">
        <f t="shared" si="79"/>
        <v>62.64591439688716</v>
      </c>
      <c r="L229" s="35">
        <v>41</v>
      </c>
      <c r="M229" s="46" t="s">
        <v>15</v>
      </c>
      <c r="N229" s="48">
        <f t="shared" si="80"/>
        <v>23.3</v>
      </c>
      <c r="O229" s="64">
        <f t="shared" si="80"/>
        <v>62.64591439688716</v>
      </c>
      <c r="P229" s="65">
        <f t="shared" si="80"/>
        <v>2576</v>
      </c>
    </row>
    <row r="230" spans="1:16" ht="13.5">
      <c r="A230" s="51"/>
      <c r="B230" s="51"/>
      <c r="C230" s="51">
        <v>42</v>
      </c>
      <c r="D230" s="35"/>
      <c r="E230" s="46"/>
      <c r="F230" s="46"/>
      <c r="G230" s="46"/>
      <c r="H230" s="47"/>
      <c r="I230" s="48"/>
      <c r="J230" s="46"/>
      <c r="K230" s="64"/>
      <c r="L230" s="35">
        <v>42</v>
      </c>
      <c r="M230" s="46"/>
      <c r="N230" s="48"/>
      <c r="O230" s="64"/>
      <c r="P230" s="49"/>
    </row>
    <row r="231" spans="1:16" ht="13.5">
      <c r="A231" s="51"/>
      <c r="B231" s="51"/>
      <c r="C231" s="51">
        <v>43</v>
      </c>
      <c r="D231" s="41">
        <v>2019</v>
      </c>
      <c r="E231" s="42" t="s">
        <v>10</v>
      </c>
      <c r="F231" s="52">
        <v>50330</v>
      </c>
      <c r="G231" s="52">
        <v>46064</v>
      </c>
      <c r="H231" s="43">
        <f aca="true" t="shared" si="81" ref="H231:H236">G231/F231</f>
        <v>0.9152394198291277</v>
      </c>
      <c r="I231" s="44">
        <v>3.6</v>
      </c>
      <c r="J231" s="42">
        <v>62595</v>
      </c>
      <c r="K231" s="62">
        <f aca="true" t="shared" si="82" ref="K231:K236">100*G231/J231</f>
        <v>73.59054237558911</v>
      </c>
      <c r="L231" s="35">
        <v>43</v>
      </c>
      <c r="M231" s="42" t="s">
        <v>10</v>
      </c>
      <c r="N231" s="44">
        <f aca="true" t="shared" si="83" ref="N231:P236">VLOOKUP($L231,$C$189:$K$236,N$188)</f>
        <v>3.6</v>
      </c>
      <c r="O231" s="62">
        <f t="shared" si="83"/>
        <v>73.59054237558911</v>
      </c>
      <c r="P231" s="63">
        <f t="shared" si="83"/>
        <v>46064</v>
      </c>
    </row>
    <row r="232" spans="1:16" ht="13.5">
      <c r="A232" s="51"/>
      <c r="B232" s="51"/>
      <c r="C232" s="51">
        <v>44</v>
      </c>
      <c r="D232" s="35">
        <v>2019</v>
      </c>
      <c r="E232" s="46" t="s">
        <v>11</v>
      </c>
      <c r="F232" s="50">
        <v>13852</v>
      </c>
      <c r="G232" s="50">
        <v>13553</v>
      </c>
      <c r="H232" s="47">
        <f t="shared" si="81"/>
        <v>0.978414669361825</v>
      </c>
      <c r="I232" s="48">
        <v>0.1</v>
      </c>
      <c r="J232" s="46">
        <v>21266</v>
      </c>
      <c r="K232" s="64">
        <f t="shared" si="82"/>
        <v>63.73083795730274</v>
      </c>
      <c r="L232" s="35">
        <v>44</v>
      </c>
      <c r="M232" s="46" t="s">
        <v>11</v>
      </c>
      <c r="N232" s="48">
        <f t="shared" si="83"/>
        <v>0.1</v>
      </c>
      <c r="O232" s="64">
        <f t="shared" si="83"/>
        <v>63.73083795730274</v>
      </c>
      <c r="P232" s="65">
        <f t="shared" si="83"/>
        <v>13553</v>
      </c>
    </row>
    <row r="233" spans="1:16" ht="13.5">
      <c r="A233" s="51"/>
      <c r="B233" s="51"/>
      <c r="C233" s="51">
        <v>45</v>
      </c>
      <c r="D233" s="35">
        <v>2019</v>
      </c>
      <c r="E233" s="46" t="s">
        <v>12</v>
      </c>
      <c r="F233" s="50">
        <v>2748</v>
      </c>
      <c r="G233" s="50">
        <v>2638</v>
      </c>
      <c r="H233" s="47">
        <f t="shared" si="81"/>
        <v>0.9599708879184862</v>
      </c>
      <c r="I233" s="48">
        <v>1</v>
      </c>
      <c r="J233" s="46">
        <v>3425</v>
      </c>
      <c r="K233" s="64">
        <f t="shared" si="82"/>
        <v>77.02189781021897</v>
      </c>
      <c r="L233" s="35">
        <v>45</v>
      </c>
      <c r="M233" s="46" t="s">
        <v>12</v>
      </c>
      <c r="N233" s="48">
        <f t="shared" si="83"/>
        <v>1</v>
      </c>
      <c r="O233" s="64">
        <f t="shared" si="83"/>
        <v>77.02189781021897</v>
      </c>
      <c r="P233" s="65">
        <f t="shared" si="83"/>
        <v>2638</v>
      </c>
    </row>
    <row r="234" spans="1:16" ht="13.5">
      <c r="A234" s="51"/>
      <c r="B234" s="51"/>
      <c r="C234" s="51">
        <v>46</v>
      </c>
      <c r="D234" s="35">
        <v>2019</v>
      </c>
      <c r="E234" s="46" t="s">
        <v>13</v>
      </c>
      <c r="F234" s="50">
        <v>26249</v>
      </c>
      <c r="G234" s="50">
        <v>23611</v>
      </c>
      <c r="H234" s="47">
        <f t="shared" si="81"/>
        <v>0.8995009333688903</v>
      </c>
      <c r="I234" s="48">
        <v>4</v>
      </c>
      <c r="J234" s="46">
        <v>29338</v>
      </c>
      <c r="K234" s="64">
        <f t="shared" si="82"/>
        <v>80.47924193878247</v>
      </c>
      <c r="L234" s="35">
        <v>46</v>
      </c>
      <c r="M234" s="46" t="s">
        <v>13</v>
      </c>
      <c r="N234" s="48">
        <f t="shared" si="83"/>
        <v>4</v>
      </c>
      <c r="O234" s="64">
        <f t="shared" si="83"/>
        <v>80.47924193878247</v>
      </c>
      <c r="P234" s="65">
        <f t="shared" si="83"/>
        <v>23611</v>
      </c>
    </row>
    <row r="235" spans="1:16" ht="13.5">
      <c r="A235" s="51"/>
      <c r="B235" s="51"/>
      <c r="C235" s="51">
        <v>47</v>
      </c>
      <c r="D235" s="35">
        <v>2019</v>
      </c>
      <c r="E235" s="46" t="s">
        <v>14</v>
      </c>
      <c r="F235" s="50">
        <v>4011</v>
      </c>
      <c r="G235" s="50">
        <v>3495</v>
      </c>
      <c r="H235" s="47">
        <f t="shared" si="81"/>
        <v>0.8713537771129394</v>
      </c>
      <c r="I235" s="48">
        <v>6</v>
      </c>
      <c r="J235" s="46">
        <v>4431</v>
      </c>
      <c r="K235" s="64">
        <f t="shared" si="82"/>
        <v>78.87610020311442</v>
      </c>
      <c r="L235" s="35">
        <v>47</v>
      </c>
      <c r="M235" s="46" t="s">
        <v>14</v>
      </c>
      <c r="N235" s="48">
        <f t="shared" si="83"/>
        <v>6</v>
      </c>
      <c r="O235" s="64">
        <f t="shared" si="83"/>
        <v>78.87610020311442</v>
      </c>
      <c r="P235" s="65">
        <f t="shared" si="83"/>
        <v>3495</v>
      </c>
    </row>
    <row r="236" spans="1:16" ht="13.5">
      <c r="A236" s="51"/>
      <c r="B236" s="51"/>
      <c r="C236" s="51">
        <v>48</v>
      </c>
      <c r="D236" s="35">
        <v>2019</v>
      </c>
      <c r="E236" s="46" t="s">
        <v>15</v>
      </c>
      <c r="F236" s="50">
        <v>3470</v>
      </c>
      <c r="G236" s="50">
        <v>2767</v>
      </c>
      <c r="H236" s="47">
        <f t="shared" si="81"/>
        <v>0.7974063400576369</v>
      </c>
      <c r="I236" s="48">
        <v>16.3</v>
      </c>
      <c r="J236" s="46">
        <v>4135</v>
      </c>
      <c r="K236" s="64">
        <f t="shared" si="82"/>
        <v>66.91656590084644</v>
      </c>
      <c r="L236" s="35">
        <v>48</v>
      </c>
      <c r="M236" s="46" t="s">
        <v>15</v>
      </c>
      <c r="N236" s="48">
        <f t="shared" si="83"/>
        <v>16.3</v>
      </c>
      <c r="O236" s="64">
        <f t="shared" si="83"/>
        <v>66.91656590084644</v>
      </c>
      <c r="P236" s="65">
        <f t="shared" si="83"/>
        <v>2767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PageLayoutView="0" workbookViewId="0" topLeftCell="A1">
      <selection activeCell="P1" sqref="P1"/>
    </sheetView>
  </sheetViews>
  <sheetFormatPr defaultColWidth="12.7109375" defaultRowHeight="12.75"/>
  <cols>
    <col min="1" max="1" width="5.7109375" style="2" customWidth="1"/>
    <col min="2" max="9" width="12.7109375" style="1" customWidth="1"/>
    <col min="10" max="10" width="2.140625" style="1" customWidth="1"/>
    <col min="11" max="11" width="1.28515625" style="3" customWidth="1"/>
    <col min="12" max="12" width="16.00390625" style="1" customWidth="1"/>
    <col min="13" max="13" width="7.8515625" style="1" customWidth="1"/>
    <col min="14" max="16384" width="12.7109375" style="1" customWidth="1"/>
  </cols>
  <sheetData>
    <row r="1" spans="1:13" s="5" customFormat="1" ht="12" customHeight="1">
      <c r="A1"/>
      <c r="K1" s="6"/>
      <c r="M1" s="7">
        <v>1</v>
      </c>
    </row>
    <row r="2" spans="1:14" s="5" customFormat="1" ht="12" customHeight="1">
      <c r="A2" s="4"/>
      <c r="K2" s="6"/>
      <c r="L2" s="13"/>
      <c r="M2" s="13"/>
      <c r="N2" s="13"/>
    </row>
    <row r="3" spans="1:14" s="5" customFormat="1" ht="12" customHeight="1">
      <c r="A3" s="4"/>
      <c r="K3" s="6"/>
      <c r="L3" s="13"/>
      <c r="M3" s="13"/>
      <c r="N3" s="13"/>
    </row>
    <row r="4" spans="1:14" s="5" customFormat="1" ht="12" customHeight="1">
      <c r="A4" s="4"/>
      <c r="K4" s="6"/>
      <c r="L4" s="13"/>
      <c r="M4" s="13"/>
      <c r="N4" s="13"/>
    </row>
    <row r="5" spans="1:14" s="5" customFormat="1" ht="12" customHeight="1">
      <c r="A5" s="4"/>
      <c r="K5" s="6"/>
      <c r="L5" s="13"/>
      <c r="M5" s="13"/>
      <c r="N5" s="13"/>
    </row>
    <row r="6" spans="1:14" s="5" customFormat="1" ht="12" customHeight="1">
      <c r="A6" s="4"/>
      <c r="B6" s="75"/>
      <c r="C6" s="75"/>
      <c r="D6" s="75"/>
      <c r="E6" s="75"/>
      <c r="F6" s="75"/>
      <c r="G6" s="75"/>
      <c r="H6" s="75"/>
      <c r="I6" s="75"/>
      <c r="J6" s="75"/>
      <c r="K6" s="75"/>
      <c r="L6" s="78"/>
      <c r="M6" s="13"/>
      <c r="N6" s="13"/>
    </row>
    <row r="7" spans="1:12" s="5" customFormat="1" ht="12" customHeight="1">
      <c r="A7" s="4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5" customFormat="1" ht="12" customHeight="1">
      <c r="A8" s="4"/>
      <c r="B8" s="66"/>
      <c r="C8" s="66"/>
      <c r="D8" s="66"/>
      <c r="E8" s="66"/>
      <c r="F8" s="66"/>
      <c r="G8" s="66"/>
      <c r="H8" s="66"/>
      <c r="I8" s="66"/>
      <c r="J8" s="66"/>
      <c r="K8" s="66"/>
      <c r="L8" s="79">
        <f>Zdroje!B2</f>
        <v>2013</v>
      </c>
    </row>
    <row r="9" spans="1:12" s="9" customFormat="1" ht="12" customHeight="1">
      <c r="A9" s="8"/>
      <c r="B9" s="67"/>
      <c r="C9" s="67"/>
      <c r="D9" s="67"/>
      <c r="E9" s="67"/>
      <c r="F9" s="67"/>
      <c r="G9" s="67"/>
      <c r="H9" s="67"/>
      <c r="I9" s="67"/>
      <c r="J9" s="67"/>
      <c r="K9" s="67"/>
      <c r="L9" s="79"/>
    </row>
    <row r="10" spans="2:12" ht="12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79"/>
    </row>
    <row r="11" spans="2:12" ht="12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12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ht="12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 ht="12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 ht="12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9" customFormat="1" ht="12" customHeight="1">
      <c r="A16" s="8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 ht="12" customHeight="1">
      <c r="B17" s="68"/>
      <c r="C17" s="68"/>
      <c r="D17" s="68"/>
      <c r="E17" s="68"/>
      <c r="F17" s="68"/>
      <c r="G17" s="68"/>
      <c r="H17" s="68"/>
      <c r="I17" s="68"/>
      <c r="J17" s="20">
        <v>1</v>
      </c>
      <c r="K17" s="69"/>
      <c r="L17" s="76" t="s">
        <v>10</v>
      </c>
    </row>
    <row r="18" spans="2:12" ht="12" customHeight="1">
      <c r="B18" s="68"/>
      <c r="C18" s="68"/>
      <c r="D18" s="68"/>
      <c r="E18" s="68"/>
      <c r="F18" s="68"/>
      <c r="G18" s="68"/>
      <c r="H18" s="68"/>
      <c r="I18" s="68"/>
      <c r="J18" s="27">
        <v>2</v>
      </c>
      <c r="K18" s="70"/>
      <c r="L18" s="77" t="s">
        <v>11</v>
      </c>
    </row>
    <row r="19" spans="2:12" ht="12" customHeight="1">
      <c r="B19" s="68"/>
      <c r="C19" s="68"/>
      <c r="D19" s="68"/>
      <c r="E19" s="68"/>
      <c r="F19" s="68"/>
      <c r="G19" s="68"/>
      <c r="H19" s="68"/>
      <c r="I19" s="68"/>
      <c r="J19" s="31">
        <v>3</v>
      </c>
      <c r="K19" s="71"/>
      <c r="L19" s="77" t="s">
        <v>12</v>
      </c>
    </row>
    <row r="20" spans="2:12" ht="12" customHeight="1">
      <c r="B20" s="68"/>
      <c r="C20" s="68"/>
      <c r="D20" s="68"/>
      <c r="E20" s="68"/>
      <c r="F20" s="68"/>
      <c r="G20" s="68"/>
      <c r="H20" s="68"/>
      <c r="I20" s="68"/>
      <c r="J20" s="32">
        <v>4</v>
      </c>
      <c r="K20" s="72"/>
      <c r="L20" s="77" t="s">
        <v>13</v>
      </c>
    </row>
    <row r="21" spans="2:15" ht="12" customHeight="1">
      <c r="B21" s="68"/>
      <c r="C21" s="68"/>
      <c r="D21" s="68"/>
      <c r="E21" s="68"/>
      <c r="F21" s="68"/>
      <c r="G21" s="68"/>
      <c r="H21" s="68"/>
      <c r="I21" s="68"/>
      <c r="J21" s="33">
        <v>5</v>
      </c>
      <c r="K21" s="73"/>
      <c r="L21" s="77" t="s">
        <v>14</v>
      </c>
      <c r="O21" s="11"/>
    </row>
    <row r="22" spans="2:12" ht="12" customHeight="1">
      <c r="B22" s="68"/>
      <c r="C22" s="68"/>
      <c r="D22" s="68"/>
      <c r="E22" s="68"/>
      <c r="F22" s="68"/>
      <c r="G22" s="68"/>
      <c r="H22" s="68"/>
      <c r="I22" s="68"/>
      <c r="J22" s="34">
        <v>6</v>
      </c>
      <c r="K22" s="74"/>
      <c r="L22" s="77" t="s">
        <v>15</v>
      </c>
    </row>
    <row r="23" spans="1:12" s="9" customFormat="1" ht="12" customHeight="1">
      <c r="A23" s="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 ht="12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 ht="12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 ht="12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 ht="12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 ht="12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9" customFormat="1" ht="12" customHeight="1">
      <c r="A30" s="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12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 ht="12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ht="12" customHeight="1"/>
    <row r="34" ht="12" customHeight="1"/>
    <row r="35" ht="12" customHeight="1">
      <c r="B35" s="9" t="s">
        <v>16</v>
      </c>
    </row>
    <row r="36" ht="12" customHeight="1">
      <c r="B36" s="1" t="s">
        <v>17</v>
      </c>
    </row>
    <row r="37" spans="1:11" s="9" customFormat="1" ht="12" customHeight="1">
      <c r="A37" s="8"/>
      <c r="B37"/>
      <c r="K37" s="10"/>
    </row>
    <row r="38" ht="12" customHeight="1">
      <c r="B38" s="9" t="s">
        <v>18</v>
      </c>
    </row>
    <row r="39" ht="12" customHeight="1">
      <c r="B39" s="9" t="s">
        <v>19</v>
      </c>
    </row>
    <row r="40" ht="12" customHeight="1">
      <c r="B40"/>
    </row>
    <row r="41" ht="12" customHeight="1">
      <c r="B41" s="9" t="s">
        <v>20</v>
      </c>
    </row>
    <row r="42" ht="12" customHeight="1">
      <c r="B42" s="1" t="s">
        <v>21</v>
      </c>
    </row>
    <row r="43" ht="12" customHeight="1"/>
    <row r="44" spans="1:11" s="9" customFormat="1" ht="12" customHeight="1">
      <c r="A44" s="8"/>
      <c r="B44"/>
      <c r="K44" s="10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spans="1:11" s="9" customFormat="1" ht="12" customHeight="1">
      <c r="A51" s="8"/>
      <c r="K51" s="1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/>
  <mergeCells count="1">
    <mergeCell ref="L8:L10"/>
  </mergeCells>
  <printOptions/>
  <pageMargins left="1.575" right="0.7875" top="0.7875" bottom="0.7875" header="0.5118055555555555" footer="0.5118055555555555"/>
  <pageSetup firstPageNumber="1" useFirstPageNumber="1"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1">
      <selection activeCell="P1" sqref="P1"/>
    </sheetView>
  </sheetViews>
  <sheetFormatPr defaultColWidth="12.7109375" defaultRowHeight="12.75"/>
  <cols>
    <col min="1" max="1" width="5.7109375" style="2" customWidth="1"/>
    <col min="2" max="9" width="12.7109375" style="1" customWidth="1"/>
    <col min="10" max="10" width="2.140625" style="1" customWidth="1"/>
    <col min="11" max="11" width="1.28515625" style="3" customWidth="1"/>
    <col min="12" max="12" width="16.00390625" style="1" customWidth="1"/>
    <col min="13" max="13" width="7.8515625" style="1" customWidth="1"/>
    <col min="14" max="16384" width="12.7109375" style="1" customWidth="1"/>
  </cols>
  <sheetData>
    <row r="1" spans="1:13" s="5" customFormat="1" ht="12" customHeight="1">
      <c r="A1"/>
      <c r="K1" s="6"/>
      <c r="M1" s="7">
        <v>1</v>
      </c>
    </row>
    <row r="2" spans="1:11" s="5" customFormat="1" ht="12" customHeight="1">
      <c r="A2" s="4"/>
      <c r="K2" s="6"/>
    </row>
    <row r="3" spans="1:11" s="5" customFormat="1" ht="12" customHeight="1">
      <c r="A3" s="4"/>
      <c r="K3" s="6"/>
    </row>
    <row r="4" spans="1:11" s="5" customFormat="1" ht="12" customHeight="1">
      <c r="A4" s="4"/>
      <c r="K4" s="6"/>
    </row>
    <row r="5" spans="1:11" s="5" customFormat="1" ht="12" customHeight="1">
      <c r="A5" s="4"/>
      <c r="K5" s="6"/>
    </row>
    <row r="6" spans="1:12" s="5" customFormat="1" ht="12" customHeight="1">
      <c r="A6" s="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5" customFormat="1" ht="12" customHeight="1">
      <c r="A7" s="4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5" customFormat="1" ht="12" customHeight="1">
      <c r="A8" s="4"/>
      <c r="B8" s="66"/>
      <c r="C8" s="66"/>
      <c r="D8" s="66"/>
      <c r="E8" s="66"/>
      <c r="F8" s="66"/>
      <c r="G8" s="66"/>
      <c r="H8" s="66"/>
      <c r="I8" s="66"/>
      <c r="J8" s="66"/>
      <c r="K8" s="66"/>
      <c r="L8" s="79">
        <f>Zdroje!B62</f>
        <v>2013</v>
      </c>
    </row>
    <row r="9" spans="1:12" s="9" customFormat="1" ht="12" customHeight="1">
      <c r="A9" s="8"/>
      <c r="B9" s="67"/>
      <c r="C9" s="67"/>
      <c r="D9" s="67"/>
      <c r="E9" s="67"/>
      <c r="F9" s="67"/>
      <c r="G9" s="67"/>
      <c r="H9" s="67"/>
      <c r="I9" s="67"/>
      <c r="J9" s="67"/>
      <c r="K9" s="67"/>
      <c r="L9" s="79"/>
    </row>
    <row r="10" spans="2:12" ht="12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79"/>
    </row>
    <row r="11" spans="2:12" ht="12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12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ht="12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 ht="12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 ht="12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9" customFormat="1" ht="12" customHeight="1">
      <c r="A16" s="8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 ht="12" customHeight="1">
      <c r="B17" s="68"/>
      <c r="C17" s="68"/>
      <c r="D17" s="68"/>
      <c r="E17" s="68"/>
      <c r="F17" s="68"/>
      <c r="G17" s="68"/>
      <c r="H17" s="68"/>
      <c r="I17" s="68"/>
      <c r="J17" s="20">
        <v>1</v>
      </c>
      <c r="K17" s="69"/>
      <c r="L17" s="76" t="s">
        <v>10</v>
      </c>
    </row>
    <row r="18" spans="2:12" ht="12" customHeight="1">
      <c r="B18" s="68"/>
      <c r="C18" s="68"/>
      <c r="D18" s="68"/>
      <c r="E18" s="68"/>
      <c r="F18" s="68"/>
      <c r="G18" s="68"/>
      <c r="H18" s="68"/>
      <c r="I18" s="68"/>
      <c r="J18" s="27">
        <v>2</v>
      </c>
      <c r="K18" s="70"/>
      <c r="L18" s="77" t="s">
        <v>11</v>
      </c>
    </row>
    <row r="19" spans="2:12" ht="12" customHeight="1">
      <c r="B19" s="68"/>
      <c r="C19" s="68"/>
      <c r="D19" s="68"/>
      <c r="E19" s="68"/>
      <c r="F19" s="68"/>
      <c r="G19" s="68"/>
      <c r="H19" s="68"/>
      <c r="I19" s="68"/>
      <c r="J19" s="31">
        <v>3</v>
      </c>
      <c r="K19" s="71"/>
      <c r="L19" s="77" t="s">
        <v>12</v>
      </c>
    </row>
    <row r="20" spans="2:12" ht="12" customHeight="1">
      <c r="B20" s="68"/>
      <c r="C20" s="68"/>
      <c r="D20" s="68"/>
      <c r="E20" s="68"/>
      <c r="F20" s="68"/>
      <c r="G20" s="68"/>
      <c r="H20" s="68"/>
      <c r="I20" s="68"/>
      <c r="J20" s="32">
        <v>4</v>
      </c>
      <c r="K20" s="72"/>
      <c r="L20" s="77" t="s">
        <v>13</v>
      </c>
    </row>
    <row r="21" spans="2:12" ht="12" customHeight="1">
      <c r="B21" s="68"/>
      <c r="C21" s="68"/>
      <c r="D21" s="68"/>
      <c r="E21" s="68"/>
      <c r="F21" s="68"/>
      <c r="G21" s="68"/>
      <c r="H21" s="68"/>
      <c r="I21" s="68"/>
      <c r="J21" s="33">
        <v>5</v>
      </c>
      <c r="K21" s="73"/>
      <c r="L21" s="77" t="s">
        <v>14</v>
      </c>
    </row>
    <row r="22" spans="2:12" ht="12" customHeight="1">
      <c r="B22" s="68"/>
      <c r="C22" s="68"/>
      <c r="D22" s="68"/>
      <c r="E22" s="68"/>
      <c r="F22" s="68"/>
      <c r="G22" s="68"/>
      <c r="H22" s="68"/>
      <c r="I22" s="68"/>
      <c r="J22" s="34">
        <v>6</v>
      </c>
      <c r="K22" s="74"/>
      <c r="L22" s="77" t="s">
        <v>15</v>
      </c>
    </row>
    <row r="23" spans="1:12" s="9" customFormat="1" ht="12" customHeight="1">
      <c r="A23" s="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 ht="12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 ht="12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 ht="12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 ht="12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 ht="12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s="9" customFormat="1" ht="12" customHeight="1">
      <c r="A30" s="8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12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 ht="12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ht="12" customHeight="1"/>
    <row r="34" ht="12" customHeight="1"/>
    <row r="35" ht="12" customHeight="1">
      <c r="B35" s="9" t="s">
        <v>16</v>
      </c>
    </row>
    <row r="36" ht="12" customHeight="1">
      <c r="B36" s="1" t="s">
        <v>17</v>
      </c>
    </row>
    <row r="37" spans="1:11" s="9" customFormat="1" ht="12" customHeight="1">
      <c r="A37" s="8"/>
      <c r="B37"/>
      <c r="K37" s="10"/>
    </row>
    <row r="38" ht="12" customHeight="1">
      <c r="B38" s="9" t="s">
        <v>19</v>
      </c>
    </row>
    <row r="39" ht="12" customHeight="1"/>
    <row r="40" ht="12" customHeight="1">
      <c r="B40" s="9" t="s">
        <v>20</v>
      </c>
    </row>
    <row r="41" ht="12" customHeight="1"/>
    <row r="42" ht="12" customHeight="1"/>
    <row r="43" ht="12" customHeight="1"/>
    <row r="44" spans="1:11" s="9" customFormat="1" ht="12" customHeight="1">
      <c r="A44" s="8"/>
      <c r="K44" s="10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spans="1:11" s="9" customFormat="1" ht="12" customHeight="1">
      <c r="A51" s="8"/>
      <c r="K51" s="10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 selectLockedCells="1" selectUnlockedCells="1"/>
  <mergeCells count="1">
    <mergeCell ref="L8:L10"/>
  </mergeCells>
  <printOptions/>
  <pageMargins left="1.575" right="0.7875" top="0.7875" bottom="0.7875" header="0.5118055555555555" footer="0.5118055555555555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1">
      <selection activeCell="P1" sqref="P1"/>
    </sheetView>
  </sheetViews>
  <sheetFormatPr defaultColWidth="12.7109375" defaultRowHeight="12.75"/>
  <cols>
    <col min="1" max="1" width="5.7109375" style="1" customWidth="1"/>
    <col min="2" max="9" width="12.7109375" style="1" customWidth="1"/>
    <col min="10" max="10" width="2.140625" style="1" customWidth="1"/>
    <col min="11" max="11" width="1.28515625" style="3" customWidth="1"/>
    <col min="12" max="12" width="16.00390625" style="1" customWidth="1"/>
    <col min="13" max="13" width="7.8515625" style="1" customWidth="1"/>
    <col min="14" max="16384" width="12.7109375" style="1" customWidth="1"/>
  </cols>
  <sheetData>
    <row r="1" spans="1:13" s="5" customFormat="1" ht="12" customHeight="1">
      <c r="A1"/>
      <c r="K1" s="6"/>
      <c r="M1" s="7">
        <v>1</v>
      </c>
    </row>
    <row r="2" s="5" customFormat="1" ht="12" customHeight="1">
      <c r="K2" s="6"/>
    </row>
    <row r="3" s="5" customFormat="1" ht="12" customHeight="1">
      <c r="K3" s="6"/>
    </row>
    <row r="4" s="5" customFormat="1" ht="12" customHeight="1">
      <c r="K4" s="6"/>
    </row>
    <row r="5" s="5" customFormat="1" ht="12" customHeight="1">
      <c r="K5" s="6"/>
    </row>
    <row r="6" spans="2:12" s="5" customFormat="1" ht="12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s="5" customFormat="1" ht="12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s="5" customFormat="1" ht="12" customHeight="1">
      <c r="B8" s="66"/>
      <c r="C8" s="66"/>
      <c r="D8" s="66"/>
      <c r="E8" s="66"/>
      <c r="F8" s="66"/>
      <c r="G8" s="66"/>
      <c r="H8" s="66"/>
      <c r="I8" s="66"/>
      <c r="J8" s="66"/>
      <c r="K8" s="66"/>
      <c r="L8" s="79">
        <f>Zdroje!D122</f>
        <v>2013</v>
      </c>
    </row>
    <row r="9" spans="2:12" s="9" customFormat="1" ht="12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79"/>
    </row>
    <row r="10" spans="2:12" ht="12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79"/>
    </row>
    <row r="11" spans="2:12" ht="12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12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ht="12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 ht="12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 ht="12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9" customFormat="1" ht="12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 ht="12" customHeight="1">
      <c r="B17" s="68"/>
      <c r="C17" s="68"/>
      <c r="D17" s="68"/>
      <c r="E17" s="68"/>
      <c r="F17" s="68"/>
      <c r="G17" s="68"/>
      <c r="H17" s="68"/>
      <c r="I17" s="68"/>
      <c r="J17" s="20">
        <v>1</v>
      </c>
      <c r="K17" s="69"/>
      <c r="L17" s="76" t="s">
        <v>10</v>
      </c>
    </row>
    <row r="18" spans="2:12" ht="12" customHeight="1">
      <c r="B18" s="68"/>
      <c r="C18" s="68"/>
      <c r="D18" s="68"/>
      <c r="E18" s="68"/>
      <c r="F18" s="68"/>
      <c r="G18" s="68"/>
      <c r="H18" s="68"/>
      <c r="I18" s="68"/>
      <c r="J18" s="27">
        <v>2</v>
      </c>
      <c r="K18" s="70"/>
      <c r="L18" s="77" t="s">
        <v>11</v>
      </c>
    </row>
    <row r="19" spans="2:12" ht="12" customHeight="1">
      <c r="B19" s="68"/>
      <c r="C19" s="68"/>
      <c r="D19" s="68"/>
      <c r="E19" s="68"/>
      <c r="F19" s="68"/>
      <c r="G19" s="68"/>
      <c r="H19" s="68"/>
      <c r="I19" s="68"/>
      <c r="J19" s="31">
        <v>3</v>
      </c>
      <c r="K19" s="71"/>
      <c r="L19" s="77" t="s">
        <v>12</v>
      </c>
    </row>
    <row r="20" spans="2:12" ht="12" customHeight="1">
      <c r="B20" s="68"/>
      <c r="C20" s="68"/>
      <c r="D20" s="68"/>
      <c r="E20" s="68"/>
      <c r="F20" s="68"/>
      <c r="G20" s="68"/>
      <c r="H20" s="68"/>
      <c r="I20" s="68"/>
      <c r="J20" s="32">
        <v>4</v>
      </c>
      <c r="K20" s="72"/>
      <c r="L20" s="77" t="s">
        <v>13</v>
      </c>
    </row>
    <row r="21" spans="2:12" ht="12" customHeight="1">
      <c r="B21" s="68"/>
      <c r="C21" s="68"/>
      <c r="D21" s="68"/>
      <c r="E21" s="68"/>
      <c r="F21" s="68"/>
      <c r="G21" s="68"/>
      <c r="H21" s="68"/>
      <c r="I21" s="68"/>
      <c r="J21" s="33">
        <v>5</v>
      </c>
      <c r="K21" s="73"/>
      <c r="L21" s="77" t="s">
        <v>14</v>
      </c>
    </row>
    <row r="22" spans="2:12" ht="12" customHeight="1">
      <c r="B22" s="68"/>
      <c r="C22" s="68"/>
      <c r="D22" s="68"/>
      <c r="E22" s="68"/>
      <c r="F22" s="68"/>
      <c r="G22" s="68"/>
      <c r="H22" s="68"/>
      <c r="I22" s="68"/>
      <c r="J22" s="34">
        <v>6</v>
      </c>
      <c r="K22" s="74"/>
      <c r="L22" s="77" t="s">
        <v>15</v>
      </c>
    </row>
    <row r="23" spans="2:12" s="9" customFormat="1" ht="12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 ht="12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 ht="12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 ht="12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 ht="12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 ht="12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 s="9" customFormat="1" ht="12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12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 ht="12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ht="12" customHeight="1"/>
    <row r="34" ht="12" customHeight="1"/>
    <row r="35" ht="12" customHeight="1">
      <c r="B35" s="9" t="s">
        <v>35</v>
      </c>
    </row>
    <row r="36" ht="12" customHeight="1">
      <c r="B36" s="1" t="s">
        <v>36</v>
      </c>
    </row>
    <row r="37" s="9" customFormat="1" ht="12" customHeight="1">
      <c r="K37" s="10"/>
    </row>
    <row r="38" ht="12" customHeight="1">
      <c r="B38" s="1" t="s">
        <v>37</v>
      </c>
    </row>
    <row r="39" ht="12" customHeight="1">
      <c r="B39" s="1" t="s">
        <v>38</v>
      </c>
    </row>
    <row r="40" ht="12" customHeight="1">
      <c r="B40"/>
    </row>
    <row r="41" ht="12" customHeight="1">
      <c r="B41" s="9" t="s">
        <v>39</v>
      </c>
    </row>
    <row r="42" ht="12" customHeight="1"/>
    <row r="43" ht="12" customHeight="1"/>
    <row r="44" s="9" customFormat="1" ht="12" customHeight="1">
      <c r="K44" s="10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s="9" customFormat="1" ht="12" customHeight="1">
      <c r="K51" s="10"/>
    </row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 selectLockedCells="1" selectUnlockedCells="1"/>
  <mergeCells count="1">
    <mergeCell ref="L8:L10"/>
  </mergeCells>
  <printOptions/>
  <pageMargins left="1.575" right="0.7875" top="0.7875" bottom="0.7875" header="0.5118055555555555" footer="0.5118055555555555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1">
      <selection activeCell="P1" sqref="P1"/>
    </sheetView>
  </sheetViews>
  <sheetFormatPr defaultColWidth="12.7109375" defaultRowHeight="12.75"/>
  <cols>
    <col min="1" max="1" width="5.7109375" style="1" customWidth="1"/>
    <col min="2" max="9" width="12.7109375" style="1" customWidth="1"/>
    <col min="10" max="10" width="2.140625" style="1" customWidth="1"/>
    <col min="11" max="11" width="1.28515625" style="3" customWidth="1"/>
    <col min="12" max="12" width="16.00390625" style="1" customWidth="1"/>
    <col min="13" max="13" width="7.8515625" style="1" customWidth="1"/>
    <col min="14" max="16384" width="12.7109375" style="1" customWidth="1"/>
  </cols>
  <sheetData>
    <row r="1" spans="1:13" s="5" customFormat="1" ht="12" customHeight="1">
      <c r="A1"/>
      <c r="K1" s="6"/>
      <c r="M1" s="7">
        <v>1</v>
      </c>
    </row>
    <row r="2" s="5" customFormat="1" ht="12" customHeight="1">
      <c r="K2" s="6"/>
    </row>
    <row r="3" s="5" customFormat="1" ht="12" customHeight="1">
      <c r="K3" s="6"/>
    </row>
    <row r="4" s="5" customFormat="1" ht="12" customHeight="1">
      <c r="K4" s="6"/>
    </row>
    <row r="5" s="5" customFormat="1" ht="12" customHeight="1">
      <c r="K5" s="6"/>
    </row>
    <row r="6" spans="2:12" s="5" customFormat="1" ht="12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2:12" s="5" customFormat="1" ht="12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s="5" customFormat="1" ht="12" customHeight="1">
      <c r="B8" s="66"/>
      <c r="C8" s="66"/>
      <c r="D8" s="66"/>
      <c r="E8" s="66"/>
      <c r="F8" s="66"/>
      <c r="G8" s="66"/>
      <c r="H8" s="66"/>
      <c r="I8" s="66"/>
      <c r="J8" s="66"/>
      <c r="K8" s="66"/>
      <c r="L8" s="79">
        <f>Zdroje!D182</f>
        <v>2013</v>
      </c>
    </row>
    <row r="9" spans="2:12" s="9" customFormat="1" ht="12" customHeight="1">
      <c r="B9" s="67"/>
      <c r="C9" s="67"/>
      <c r="D9" s="67"/>
      <c r="E9" s="67"/>
      <c r="F9" s="67"/>
      <c r="G9" s="67"/>
      <c r="H9" s="67"/>
      <c r="I9" s="67"/>
      <c r="J9" s="67"/>
      <c r="K9" s="67"/>
      <c r="L9" s="79"/>
    </row>
    <row r="10" spans="2:12" ht="12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79"/>
    </row>
    <row r="11" spans="2:12" ht="12" customHeight="1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2:12" ht="12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ht="12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 ht="12" customHeight="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 ht="12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9" customFormat="1" ht="12" customHeight="1"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2:12" ht="12" customHeight="1">
      <c r="B17" s="68"/>
      <c r="C17" s="68"/>
      <c r="D17" s="68"/>
      <c r="E17" s="68"/>
      <c r="F17" s="68"/>
      <c r="G17" s="68"/>
      <c r="H17" s="68"/>
      <c r="I17" s="68"/>
      <c r="J17" s="20">
        <v>1</v>
      </c>
      <c r="K17" s="69"/>
      <c r="L17" s="76" t="s">
        <v>10</v>
      </c>
    </row>
    <row r="18" spans="2:12" ht="12" customHeight="1">
      <c r="B18" s="68"/>
      <c r="C18" s="68"/>
      <c r="D18" s="68"/>
      <c r="E18" s="68"/>
      <c r="F18" s="68"/>
      <c r="G18" s="68"/>
      <c r="H18" s="68"/>
      <c r="I18" s="68"/>
      <c r="J18" s="27">
        <v>2</v>
      </c>
      <c r="K18" s="70"/>
      <c r="L18" s="77" t="s">
        <v>11</v>
      </c>
    </row>
    <row r="19" spans="2:12" ht="12" customHeight="1">
      <c r="B19" s="68"/>
      <c r="C19" s="68"/>
      <c r="D19" s="68"/>
      <c r="E19" s="68"/>
      <c r="F19" s="68"/>
      <c r="G19" s="68"/>
      <c r="H19" s="68"/>
      <c r="I19" s="68"/>
      <c r="J19" s="31">
        <v>3</v>
      </c>
      <c r="K19" s="71"/>
      <c r="L19" s="77" t="s">
        <v>12</v>
      </c>
    </row>
    <row r="20" spans="2:12" ht="12" customHeight="1">
      <c r="B20" s="68"/>
      <c r="C20" s="68"/>
      <c r="D20" s="68"/>
      <c r="E20" s="68"/>
      <c r="F20" s="68"/>
      <c r="G20" s="68"/>
      <c r="H20" s="68"/>
      <c r="I20" s="68"/>
      <c r="J20" s="32">
        <v>4</v>
      </c>
      <c r="K20" s="72"/>
      <c r="L20" s="77" t="s">
        <v>13</v>
      </c>
    </row>
    <row r="21" spans="2:12" ht="12" customHeight="1">
      <c r="B21" s="68"/>
      <c r="C21" s="68"/>
      <c r="D21" s="68"/>
      <c r="E21" s="68"/>
      <c r="F21" s="68"/>
      <c r="G21" s="68"/>
      <c r="H21" s="68"/>
      <c r="I21" s="68"/>
      <c r="J21" s="33">
        <v>5</v>
      </c>
      <c r="K21" s="73"/>
      <c r="L21" s="77" t="s">
        <v>14</v>
      </c>
    </row>
    <row r="22" spans="2:12" ht="12" customHeight="1">
      <c r="B22" s="68"/>
      <c r="C22" s="68"/>
      <c r="D22" s="68"/>
      <c r="E22" s="68"/>
      <c r="F22" s="68"/>
      <c r="G22" s="68"/>
      <c r="H22" s="68"/>
      <c r="I22" s="68"/>
      <c r="J22" s="34">
        <v>6</v>
      </c>
      <c r="K22" s="74"/>
      <c r="L22" s="77" t="s">
        <v>15</v>
      </c>
    </row>
    <row r="23" spans="2:12" s="9" customFormat="1" ht="12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 ht="12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 ht="12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 ht="12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 ht="12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 ht="12" customHeight="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 ht="12" customHeight="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 s="9" customFormat="1" ht="12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12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 ht="12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ht="12" customHeight="1"/>
    <row r="34" ht="12" customHeight="1"/>
    <row r="35" ht="12" customHeight="1">
      <c r="B35" s="9" t="s">
        <v>41</v>
      </c>
    </row>
    <row r="36" ht="12" customHeight="1">
      <c r="B36" s="1" t="s">
        <v>36</v>
      </c>
    </row>
    <row r="37" s="9" customFormat="1" ht="12" customHeight="1">
      <c r="K37" s="10"/>
    </row>
    <row r="38" ht="12" customHeight="1">
      <c r="B38" s="1" t="s">
        <v>42</v>
      </c>
    </row>
    <row r="39" ht="12" customHeight="1"/>
    <row r="40" ht="12" customHeight="1">
      <c r="B40" s="9" t="s">
        <v>43</v>
      </c>
    </row>
    <row r="41" ht="12" customHeight="1"/>
    <row r="42" ht="12" customHeight="1"/>
    <row r="43" ht="12" customHeight="1"/>
    <row r="44" spans="1:11" s="9" customFormat="1" ht="12" customHeight="1">
      <c r="A44" s="1"/>
      <c r="K44" s="10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s="9" customFormat="1" ht="12" customHeight="1">
      <c r="K51" s="10"/>
    </row>
    <row r="52" ht="12" customHeight="1"/>
    <row r="53" ht="12" customHeight="1"/>
    <row r="54" ht="12" customHeight="1"/>
    <row r="55" ht="12" customHeight="1"/>
    <row r="56" ht="12" customHeight="1"/>
  </sheetData>
  <sheetProtection selectLockedCells="1" selectUnlockedCells="1"/>
  <mergeCells count="1">
    <mergeCell ref="L8:L10"/>
  </mergeCells>
  <printOptions/>
  <pageMargins left="1.575" right="0.7875" top="0.7875" bottom="0.7875" header="0.5118055555555555" footer="0.5118055555555555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Olda</cp:lastModifiedBy>
  <cp:lastPrinted>2020-01-14T18:09:09Z</cp:lastPrinted>
  <dcterms:modified xsi:type="dcterms:W3CDTF">2020-01-15T05:37:15Z</dcterms:modified>
  <cp:category/>
  <cp:version/>
  <cp:contentType/>
  <cp:contentStatus/>
</cp:coreProperties>
</file>